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1\07-CONCILIACION RMER+PDC JULIO\2. DTER_JULIO_2021\DTER OFICIAL\Archivos para anexos\"/>
    </mc:Choice>
  </mc:AlternateContent>
  <xr:revisionPtr revIDLastSave="0" documentId="13_ncr:1_{F3BF657A-1F94-4859-98C3-7054827F7C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O TARIFAS CC " sheetId="1" r:id="rId1"/>
    <sheet name="CALCULO CC AGENTES" sheetId="2" r:id="rId2"/>
    <sheet name="RESUMEN CC " sheetId="3" r:id="rId3"/>
    <sheet name="BD" sheetId="5" state="hidden" r:id="rId4"/>
  </sheets>
  <definedNames>
    <definedName name="_xlnm._FilterDatabase" localSheetId="3" hidden="1">BD!$A$1:$D$821</definedName>
    <definedName name="_xlnm._FilterDatabase" localSheetId="1" hidden="1">'CALCULO CC AGENTES'!$A$2:$J$826</definedName>
    <definedName name="_xlnm._FilterDatabase" localSheetId="0" hidden="1">'CALCULO TARIFAS CC '!$AE$9:$AR$38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4" i="2" l="1"/>
  <c r="F645" i="2"/>
  <c r="F646" i="2"/>
  <c r="C644" i="2"/>
  <c r="A606" i="2"/>
  <c r="C823" i="2"/>
  <c r="F823" i="2"/>
  <c r="C692" i="2" l="1"/>
  <c r="F692" i="2"/>
  <c r="C691" i="2"/>
  <c r="F691" i="2"/>
  <c r="C597" i="2"/>
  <c r="F597" i="2"/>
  <c r="C598" i="2"/>
  <c r="F598" i="2"/>
  <c r="C599" i="2"/>
  <c r="F599" i="2"/>
  <c r="C600" i="2"/>
  <c r="F600" i="2"/>
  <c r="C601" i="2"/>
  <c r="F601" i="2"/>
  <c r="C602" i="2"/>
  <c r="F602" i="2"/>
  <c r="C603" i="2"/>
  <c r="F603" i="2"/>
  <c r="C604" i="2"/>
  <c r="F604" i="2"/>
  <c r="C596" i="2"/>
  <c r="F596" i="2"/>
  <c r="C824" i="2"/>
  <c r="F824" i="2"/>
  <c r="C822" i="2"/>
  <c r="F822" i="2"/>
  <c r="C821" i="2"/>
  <c r="F821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694" i="2" l="1"/>
  <c r="C694" i="2"/>
  <c r="F820" i="2" l="1"/>
  <c r="C820" i="2"/>
  <c r="F819" i="2"/>
  <c r="C819" i="2"/>
  <c r="AK8" i="1" l="1"/>
  <c r="AJ3" i="1"/>
  <c r="AL3" i="1" s="1"/>
  <c r="AJ4" i="1"/>
  <c r="AL4" i="1" s="1"/>
  <c r="AJ5" i="1"/>
  <c r="AL5" i="1" s="1"/>
  <c r="AJ6" i="1"/>
  <c r="AL6" i="1" s="1"/>
  <c r="AJ7" i="1"/>
  <c r="AL7" i="1" s="1"/>
  <c r="AJ2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AJ8" i="1" l="1"/>
  <c r="AL2" i="1"/>
  <c r="AL8" i="1" s="1"/>
  <c r="J17" i="3"/>
  <c r="C693" i="2" l="1"/>
  <c r="F693" i="2"/>
  <c r="C645" i="2"/>
  <c r="H22" i="1" l="1"/>
  <c r="C818" i="2" l="1"/>
  <c r="F818" i="2"/>
  <c r="F698" i="2" l="1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25" i="2"/>
  <c r="F607" i="2"/>
  <c r="C814" i="2"/>
  <c r="C815" i="2"/>
  <c r="C816" i="2"/>
  <c r="C825" i="2" l="1"/>
  <c r="F695" i="2"/>
  <c r="C695" i="2"/>
  <c r="AL45" i="1" l="1"/>
  <c r="AJ45" i="1"/>
  <c r="AL44" i="1"/>
  <c r="AJ44" i="1"/>
  <c r="AL43" i="1"/>
  <c r="AJ43" i="1"/>
  <c r="AL42" i="1"/>
  <c r="AJ42" i="1"/>
  <c r="AL41" i="1"/>
  <c r="AJ41" i="1"/>
  <c r="AL40" i="1"/>
  <c r="AJ40" i="1"/>
  <c r="AL22" i="1"/>
  <c r="AL37" i="1"/>
  <c r="AJ37" i="1"/>
  <c r="AM36" i="1"/>
  <c r="AK36" i="1"/>
  <c r="AO36" i="1" s="1"/>
  <c r="AP36" i="1" s="1"/>
  <c r="AQ36" i="1" s="1"/>
  <c r="AM35" i="1"/>
  <c r="AK35" i="1"/>
  <c r="AM34" i="1"/>
  <c r="AK34" i="1"/>
  <c r="AO34" i="1" s="1"/>
  <c r="AP34" i="1" s="1"/>
  <c r="AQ34" i="1" s="1"/>
  <c r="AM33" i="1"/>
  <c r="AK33" i="1"/>
  <c r="AO33" i="1" s="1"/>
  <c r="AM32" i="1"/>
  <c r="AK32" i="1"/>
  <c r="AO32" i="1" s="1"/>
  <c r="AP32" i="1" s="1"/>
  <c r="AQ32" i="1" s="1"/>
  <c r="AM31" i="1"/>
  <c r="AK31" i="1"/>
  <c r="E31" i="1" s="1"/>
  <c r="G31" i="1" s="1"/>
  <c r="AM30" i="1"/>
  <c r="AK30" i="1"/>
  <c r="AO30" i="1" s="1"/>
  <c r="AP30" i="1" s="1"/>
  <c r="AQ30" i="1" s="1"/>
  <c r="AM29" i="1"/>
  <c r="AK29" i="1"/>
  <c r="AO29" i="1" s="1"/>
  <c r="AM28" i="1"/>
  <c r="AK28" i="1"/>
  <c r="AO28" i="1" s="1"/>
  <c r="AP28" i="1" s="1"/>
  <c r="AQ28" i="1" s="1"/>
  <c r="AM27" i="1"/>
  <c r="AK27" i="1"/>
  <c r="AM26" i="1"/>
  <c r="AK26" i="1"/>
  <c r="AO26" i="1" s="1"/>
  <c r="AP26" i="1" s="1"/>
  <c r="AQ26" i="1" s="1"/>
  <c r="AM25" i="1"/>
  <c r="AK25" i="1"/>
  <c r="AO25" i="1" s="1"/>
  <c r="AM24" i="1"/>
  <c r="AK24" i="1"/>
  <c r="AO24" i="1" s="1"/>
  <c r="AP24" i="1" s="1"/>
  <c r="AQ24" i="1" s="1"/>
  <c r="AM23" i="1"/>
  <c r="AK23" i="1"/>
  <c r="AO23" i="1" s="1"/>
  <c r="AJ22" i="1"/>
  <c r="AM21" i="1"/>
  <c r="AK21" i="1"/>
  <c r="AO21" i="1" s="1"/>
  <c r="AM20" i="1"/>
  <c r="AK20" i="1"/>
  <c r="AO20" i="1" s="1"/>
  <c r="AP20" i="1" s="1"/>
  <c r="AQ20" i="1" s="1"/>
  <c r="AM19" i="1"/>
  <c r="AK19" i="1"/>
  <c r="AM18" i="1"/>
  <c r="AK18" i="1"/>
  <c r="AO18" i="1" s="1"/>
  <c r="AP18" i="1" s="1"/>
  <c r="AQ18" i="1" s="1"/>
  <c r="AM17" i="1"/>
  <c r="AK17" i="1"/>
  <c r="AO17" i="1" s="1"/>
  <c r="AM16" i="1"/>
  <c r="AK16" i="1"/>
  <c r="AO16" i="1" s="1"/>
  <c r="AP16" i="1" s="1"/>
  <c r="AQ16" i="1" s="1"/>
  <c r="AM15" i="1"/>
  <c r="AK15" i="1"/>
  <c r="AM14" i="1"/>
  <c r="AK14" i="1"/>
  <c r="AO14" i="1" s="1"/>
  <c r="AP14" i="1" s="1"/>
  <c r="AQ14" i="1" s="1"/>
  <c r="AM13" i="1"/>
  <c r="AK13" i="1"/>
  <c r="AO13" i="1" s="1"/>
  <c r="AM12" i="1"/>
  <c r="AK12" i="1"/>
  <c r="AO12" i="1" s="1"/>
  <c r="AP12" i="1" s="1"/>
  <c r="AQ12" i="1" s="1"/>
  <c r="AM11" i="1"/>
  <c r="AK11" i="1"/>
  <c r="AM10" i="1"/>
  <c r="AK10" i="1"/>
  <c r="AM45" i="1" l="1"/>
  <c r="AM40" i="1"/>
  <c r="AM41" i="1"/>
  <c r="AL38" i="1"/>
  <c r="AL46" i="1"/>
  <c r="AM42" i="1"/>
  <c r="AM43" i="1"/>
  <c r="AM44" i="1"/>
  <c r="AK40" i="1"/>
  <c r="AK41" i="1"/>
  <c r="AK42" i="1"/>
  <c r="AK43" i="1"/>
  <c r="AK44" i="1"/>
  <c r="AK45" i="1"/>
  <c r="AJ46" i="1"/>
  <c r="AN11" i="1"/>
  <c r="AK22" i="1"/>
  <c r="AN16" i="1"/>
  <c r="AJ38" i="1"/>
  <c r="AM37" i="1"/>
  <c r="AN27" i="1"/>
  <c r="AN29" i="1"/>
  <c r="AN35" i="1"/>
  <c r="AN17" i="1"/>
  <c r="AN24" i="1"/>
  <c r="AN26" i="1"/>
  <c r="AN32" i="1"/>
  <c r="AN34" i="1"/>
  <c r="AM22" i="1"/>
  <c r="AN19" i="1"/>
  <c r="AN10" i="1"/>
  <c r="AN14" i="1"/>
  <c r="AN18" i="1"/>
  <c r="AK37" i="1"/>
  <c r="AN13" i="1"/>
  <c r="AN15" i="1"/>
  <c r="AN21" i="1"/>
  <c r="AN23" i="1"/>
  <c r="AN28" i="1"/>
  <c r="AN31" i="1"/>
  <c r="AN36" i="1"/>
  <c r="AP21" i="1"/>
  <c r="AQ21" i="1" s="1"/>
  <c r="AN12" i="1"/>
  <c r="AP17" i="1"/>
  <c r="AQ17" i="1" s="1"/>
  <c r="AN20" i="1"/>
  <c r="AN25" i="1"/>
  <c r="AN30" i="1"/>
  <c r="AN33" i="1"/>
  <c r="AO10" i="1"/>
  <c r="AO27" i="1"/>
  <c r="AO31" i="1"/>
  <c r="AP31" i="1" s="1"/>
  <c r="AO35" i="1"/>
  <c r="AP13" i="1"/>
  <c r="AQ13" i="1" s="1"/>
  <c r="AP23" i="1"/>
  <c r="AO11" i="1"/>
  <c r="AP11" i="1" s="1"/>
  <c r="AQ11" i="1" s="1"/>
  <c r="AO15" i="1"/>
  <c r="AP15" i="1" s="1"/>
  <c r="AQ15" i="1" s="1"/>
  <c r="AO19" i="1"/>
  <c r="AP19" i="1" s="1"/>
  <c r="AR26" i="1"/>
  <c r="AR30" i="1"/>
  <c r="AR34" i="1"/>
  <c r="AR24" i="1"/>
  <c r="AR28" i="1"/>
  <c r="AR32" i="1"/>
  <c r="AR36" i="1"/>
  <c r="AR12" i="1"/>
  <c r="AR16" i="1"/>
  <c r="AR20" i="1"/>
  <c r="AR18" i="1"/>
  <c r="AR14" i="1"/>
  <c r="AP25" i="1"/>
  <c r="AQ25" i="1" s="1"/>
  <c r="AP29" i="1"/>
  <c r="AQ29" i="1" s="1"/>
  <c r="AP33" i="1"/>
  <c r="AQ33" i="1" s="1"/>
  <c r="F685" i="2"/>
  <c r="F686" i="2"/>
  <c r="F687" i="2"/>
  <c r="F688" i="2"/>
  <c r="C686" i="2"/>
  <c r="C687" i="2"/>
  <c r="C688" i="2"/>
  <c r="C689" i="2"/>
  <c r="C690" i="2"/>
  <c r="AM46" i="1" l="1"/>
  <c r="AM38" i="1"/>
  <c r="AK38" i="1"/>
  <c r="AK46" i="1"/>
  <c r="AO37" i="1"/>
  <c r="AQ31" i="1"/>
  <c r="AR31" i="1"/>
  <c r="AR13" i="1"/>
  <c r="AN37" i="1"/>
  <c r="AN22" i="1"/>
  <c r="AR21" i="1"/>
  <c r="AQ23" i="1"/>
  <c r="AQ19" i="1"/>
  <c r="AR19" i="1"/>
  <c r="AP27" i="1"/>
  <c r="AQ27" i="1" s="1"/>
  <c r="AP10" i="1"/>
  <c r="AR15" i="1"/>
  <c r="AP35" i="1"/>
  <c r="AQ35" i="1" s="1"/>
  <c r="AR23" i="1"/>
  <c r="AR11" i="1"/>
  <c r="AR17" i="1"/>
  <c r="AO22" i="1"/>
  <c r="AR33" i="1"/>
  <c r="AR25" i="1"/>
  <c r="AR29" i="1"/>
  <c r="AP22" i="1" l="1"/>
  <c r="AR22" i="1" s="1"/>
  <c r="AQ10" i="1"/>
  <c r="AO38" i="1"/>
  <c r="AR27" i="1"/>
  <c r="AQ37" i="1"/>
  <c r="AR10" i="1"/>
  <c r="AP37" i="1"/>
  <c r="AN38" i="1"/>
  <c r="AR35" i="1"/>
  <c r="AP38" i="1" l="1"/>
  <c r="AO39" i="1" s="1"/>
  <c r="AQ22" i="1"/>
  <c r="AR37" i="1"/>
  <c r="AQ38" i="1"/>
  <c r="AR38" i="1" l="1"/>
  <c r="C811" i="2"/>
  <c r="C812" i="2"/>
  <c r="C813" i="2"/>
  <c r="F608" i="2" l="1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C809" i="2" l="1"/>
  <c r="C810" i="2"/>
  <c r="C817" i="2"/>
  <c r="C791" i="2" l="1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F670" i="2"/>
  <c r="F671" i="2"/>
  <c r="F672" i="2"/>
  <c r="F673" i="2"/>
  <c r="C670" i="2"/>
  <c r="C671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4" i="2"/>
  <c r="F675" i="2"/>
  <c r="F676" i="2"/>
  <c r="F677" i="2"/>
  <c r="F678" i="2"/>
  <c r="F679" i="2"/>
  <c r="F680" i="2"/>
  <c r="F681" i="2"/>
  <c r="F682" i="2"/>
  <c r="F683" i="2"/>
  <c r="F684" i="2"/>
  <c r="F689" i="2"/>
  <c r="F690" i="2"/>
  <c r="F697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6" i="2"/>
  <c r="C608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F696" i="2" l="1"/>
  <c r="E25" i="1" l="1"/>
  <c r="G25" i="1" s="1"/>
  <c r="C606" i="2" l="1"/>
  <c r="C607" i="2"/>
  <c r="F830" i="2" l="1"/>
  <c r="F606" i="2"/>
  <c r="F832" i="2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7" i="1"/>
  <c r="G17" i="1" s="1"/>
  <c r="E18" i="1"/>
  <c r="G18" i="1" s="1"/>
  <c r="E19" i="1"/>
  <c r="G19" i="1" s="1"/>
  <c r="E20" i="1"/>
  <c r="G20" i="1" s="1"/>
  <c r="E21" i="1"/>
  <c r="G21" i="1" s="1"/>
  <c r="E23" i="1"/>
  <c r="G23" i="1" s="1"/>
  <c r="E24" i="1"/>
  <c r="G24" i="1" s="1"/>
  <c r="E29" i="1"/>
  <c r="G29" i="1" s="1"/>
  <c r="E32" i="1"/>
  <c r="G32" i="1" s="1"/>
  <c r="E33" i="1"/>
  <c r="G33" i="1" s="1"/>
  <c r="E34" i="1"/>
  <c r="G34" i="1" s="1"/>
  <c r="E35" i="1"/>
  <c r="G35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F38" i="1"/>
  <c r="F22" i="1"/>
  <c r="I37" i="1"/>
  <c r="H37" i="1"/>
  <c r="R22" i="1"/>
  <c r="Q22" i="1"/>
  <c r="P22" i="1"/>
  <c r="O22" i="1"/>
  <c r="N22" i="1"/>
  <c r="M22" i="1"/>
  <c r="I22" i="1"/>
  <c r="L23" i="1" l="1"/>
  <c r="L32" i="1"/>
  <c r="A596" i="2"/>
  <c r="A597" i="2" s="1"/>
  <c r="A598" i="2" s="1"/>
  <c r="A599" i="2" s="1"/>
  <c r="A600" i="2" s="1"/>
  <c r="A601" i="2" s="1"/>
  <c r="A602" i="2" s="1"/>
  <c r="A603" i="2" s="1"/>
  <c r="A604" i="2" s="1"/>
  <c r="F834" i="2"/>
  <c r="O5" i="1"/>
  <c r="M5" i="1"/>
  <c r="F605" i="2"/>
  <c r="E16" i="1"/>
  <c r="G16" i="1" s="1"/>
  <c r="E30" i="1"/>
  <c r="G30" i="1" s="1"/>
  <c r="L30" i="1" s="1"/>
  <c r="E36" i="1"/>
  <c r="G36" i="1" s="1"/>
  <c r="L36" i="1" s="1"/>
  <c r="F647" i="2"/>
  <c r="E28" i="1"/>
  <c r="G28" i="1" s="1"/>
  <c r="L28" i="1" s="1"/>
  <c r="E26" i="1"/>
  <c r="G26" i="1" s="1"/>
  <c r="D37" i="1"/>
  <c r="J37" i="1" s="1"/>
  <c r="D22" i="1"/>
  <c r="J10" i="1" s="1"/>
  <c r="E27" i="1"/>
  <c r="G27" i="1" s="1"/>
  <c r="F831" i="2"/>
  <c r="L26" i="1" l="1"/>
  <c r="Q5" i="1"/>
  <c r="F10" i="3" s="1"/>
  <c r="K10" i="1"/>
  <c r="J18" i="3"/>
  <c r="J22" i="1"/>
  <c r="F6" i="3"/>
  <c r="F8" i="3"/>
  <c r="F833" i="2"/>
  <c r="F835" i="2"/>
  <c r="N5" i="1"/>
  <c r="G22" i="1"/>
  <c r="E22" i="1"/>
  <c r="D38" i="1"/>
  <c r="E37" i="1"/>
  <c r="R5" i="1" l="1"/>
  <c r="P5" i="1"/>
  <c r="F9" i="3" s="1"/>
  <c r="J19" i="3"/>
  <c r="K22" i="1"/>
  <c r="L22" i="1" s="1"/>
  <c r="F836" i="2"/>
  <c r="F7" i="3"/>
  <c r="E38" i="1"/>
  <c r="E39" i="1" s="1"/>
  <c r="G37" i="1"/>
  <c r="G38" i="1" s="1"/>
  <c r="J16" i="3" s="1"/>
  <c r="K37" i="1"/>
  <c r="T36" i="1" l="1"/>
  <c r="T5" i="1"/>
  <c r="M43" i="1" s="1"/>
  <c r="T32" i="1"/>
  <c r="F11" i="3"/>
  <c r="T28" i="1"/>
  <c r="T26" i="1"/>
  <c r="T30" i="1"/>
  <c r="T22" i="1"/>
  <c r="C12" i="3"/>
  <c r="C6" i="3"/>
  <c r="G6" i="3" l="1"/>
  <c r="Q43" i="1"/>
  <c r="N43" i="1"/>
  <c r="P43" i="1"/>
  <c r="R43" i="1"/>
  <c r="O43" i="1"/>
  <c r="E6" i="3"/>
  <c r="A607" i="2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M23" i="1"/>
  <c r="M37" i="1" s="1"/>
  <c r="M44" i="1" s="1"/>
  <c r="H6" i="3" s="1"/>
  <c r="R36" i="1"/>
  <c r="R37" i="1" s="1"/>
  <c r="O28" i="1"/>
  <c r="O37" i="1" s="1"/>
  <c r="O44" i="1" s="1"/>
  <c r="H8" i="3" s="1"/>
  <c r="Q32" i="1"/>
  <c r="Q37" i="1" s="1"/>
  <c r="Q44" i="1" s="1"/>
  <c r="N26" i="1"/>
  <c r="N37" i="1" s="1"/>
  <c r="D7" i="3" s="1"/>
  <c r="P30" i="1"/>
  <c r="P37" i="1" s="1"/>
  <c r="P44" i="1" s="1"/>
  <c r="P45" i="1" l="1"/>
  <c r="Q45" i="1"/>
  <c r="I10" i="3" s="1"/>
  <c r="A648" i="2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L37" i="1"/>
  <c r="L38" i="1" s="1"/>
  <c r="D6" i="3"/>
  <c r="M45" i="1"/>
  <c r="E823" i="2" s="1"/>
  <c r="G823" i="2" s="1"/>
  <c r="T23" i="1"/>
  <c r="D11" i="3"/>
  <c r="R44" i="1"/>
  <c r="H11" i="3" s="1"/>
  <c r="D10" i="3"/>
  <c r="D8" i="3"/>
  <c r="O45" i="1"/>
  <c r="E832" i="2" s="1"/>
  <c r="D9" i="3"/>
  <c r="N44" i="1"/>
  <c r="H7" i="3" s="1"/>
  <c r="H9" i="3"/>
  <c r="H10" i="3"/>
  <c r="E639" i="2" l="1"/>
  <c r="G639" i="2" s="1"/>
  <c r="E644" i="2"/>
  <c r="G644" i="2" s="1"/>
  <c r="E646" i="2"/>
  <c r="G646" i="2" s="1"/>
  <c r="E645" i="2"/>
  <c r="G645" i="2" s="1"/>
  <c r="E617" i="2"/>
  <c r="G617" i="2" s="1"/>
  <c r="E630" i="2"/>
  <c r="G630" i="2" s="1"/>
  <c r="E618" i="2"/>
  <c r="G618" i="2" s="1"/>
  <c r="E637" i="2"/>
  <c r="G637" i="2" s="1"/>
  <c r="E634" i="2"/>
  <c r="G634" i="2" s="1"/>
  <c r="E638" i="2"/>
  <c r="G638" i="2" s="1"/>
  <c r="E625" i="2"/>
  <c r="G625" i="2" s="1"/>
  <c r="E643" i="2"/>
  <c r="G643" i="2" s="1"/>
  <c r="E614" i="2"/>
  <c r="G614" i="2" s="1"/>
  <c r="E627" i="2"/>
  <c r="G627" i="2" s="1"/>
  <c r="E615" i="2"/>
  <c r="G615" i="2" s="1"/>
  <c r="E619" i="2"/>
  <c r="G619" i="2" s="1"/>
  <c r="I9" i="3"/>
  <c r="E624" i="2"/>
  <c r="G624" i="2" s="1"/>
  <c r="E616" i="2"/>
  <c r="G616" i="2" s="1"/>
  <c r="E631" i="2"/>
  <c r="G631" i="2" s="1"/>
  <c r="E621" i="2"/>
  <c r="G621" i="2" s="1"/>
  <c r="E611" i="2"/>
  <c r="G611" i="2" s="1"/>
  <c r="E608" i="2"/>
  <c r="G608" i="2" s="1"/>
  <c r="E623" i="2"/>
  <c r="G623" i="2" s="1"/>
  <c r="E642" i="2"/>
  <c r="G642" i="2" s="1"/>
  <c r="E632" i="2"/>
  <c r="G632" i="2" s="1"/>
  <c r="E628" i="2"/>
  <c r="G628" i="2" s="1"/>
  <c r="E636" i="2"/>
  <c r="G636" i="2" s="1"/>
  <c r="E626" i="2"/>
  <c r="G626" i="2" s="1"/>
  <c r="E633" i="2"/>
  <c r="G633" i="2" s="1"/>
  <c r="E620" i="2"/>
  <c r="G620" i="2" s="1"/>
  <c r="E610" i="2"/>
  <c r="G610" i="2" s="1"/>
  <c r="E612" i="2"/>
  <c r="G612" i="2" s="1"/>
  <c r="E640" i="2"/>
  <c r="G640" i="2" s="1"/>
  <c r="E833" i="2"/>
  <c r="E613" i="2"/>
  <c r="G613" i="2" s="1"/>
  <c r="E609" i="2"/>
  <c r="G609" i="2" s="1"/>
  <c r="E629" i="2"/>
  <c r="G629" i="2" s="1"/>
  <c r="E607" i="2"/>
  <c r="G607" i="2" s="1"/>
  <c r="E622" i="2"/>
  <c r="G622" i="2" s="1"/>
  <c r="E641" i="2"/>
  <c r="G641" i="2" s="1"/>
  <c r="E635" i="2"/>
  <c r="G635" i="2" s="1"/>
  <c r="E834" i="2"/>
  <c r="E606" i="2"/>
  <c r="G606" i="2" s="1"/>
  <c r="G834" i="2" s="1"/>
  <c r="E822" i="2"/>
  <c r="G822" i="2" s="1"/>
  <c r="E824" i="2"/>
  <c r="G824" i="2" s="1"/>
  <c r="E821" i="2"/>
  <c r="G821" i="2" s="1"/>
  <c r="E820" i="2"/>
  <c r="G820" i="2" s="1"/>
  <c r="E819" i="2"/>
  <c r="G819" i="2" s="1"/>
  <c r="A693" i="2"/>
  <c r="E813" i="2"/>
  <c r="G813" i="2" s="1"/>
  <c r="E818" i="2"/>
  <c r="G818" i="2" s="1"/>
  <c r="E710" i="2"/>
  <c r="G710" i="2" s="1"/>
  <c r="E816" i="2"/>
  <c r="G816" i="2" s="1"/>
  <c r="E814" i="2"/>
  <c r="G814" i="2" s="1"/>
  <c r="E815" i="2"/>
  <c r="G815" i="2" s="1"/>
  <c r="T38" i="1"/>
  <c r="E811" i="2"/>
  <c r="G811" i="2" s="1"/>
  <c r="E825" i="2"/>
  <c r="G825" i="2" s="1"/>
  <c r="E768" i="2"/>
  <c r="G768" i="2" s="1"/>
  <c r="E773" i="2"/>
  <c r="G773" i="2" s="1"/>
  <c r="E745" i="2"/>
  <c r="G745" i="2" s="1"/>
  <c r="E772" i="2"/>
  <c r="G772" i="2" s="1"/>
  <c r="E780" i="2"/>
  <c r="G780" i="2" s="1"/>
  <c r="E775" i="2"/>
  <c r="G775" i="2" s="1"/>
  <c r="E761" i="2"/>
  <c r="G761" i="2" s="1"/>
  <c r="E729" i="2"/>
  <c r="G729" i="2" s="1"/>
  <c r="E705" i="2"/>
  <c r="G705" i="2" s="1"/>
  <c r="E749" i="2"/>
  <c r="G749" i="2" s="1"/>
  <c r="E716" i="2"/>
  <c r="G716" i="2" s="1"/>
  <c r="E792" i="2"/>
  <c r="G792" i="2" s="1"/>
  <c r="E731" i="2"/>
  <c r="G731" i="2" s="1"/>
  <c r="E741" i="2"/>
  <c r="G741" i="2" s="1"/>
  <c r="E736" i="2"/>
  <c r="G736" i="2" s="1"/>
  <c r="E700" i="2"/>
  <c r="G700" i="2" s="1"/>
  <c r="E795" i="2"/>
  <c r="G795" i="2" s="1"/>
  <c r="E805" i="2"/>
  <c r="G805" i="2" s="1"/>
  <c r="E789" i="2"/>
  <c r="G789" i="2" s="1"/>
  <c r="E709" i="2"/>
  <c r="G709" i="2" s="1"/>
  <c r="E808" i="2"/>
  <c r="G808" i="2" s="1"/>
  <c r="E784" i="2"/>
  <c r="G784" i="2" s="1"/>
  <c r="E786" i="2"/>
  <c r="G786" i="2" s="1"/>
  <c r="E734" i="2"/>
  <c r="G734" i="2" s="1"/>
  <c r="E747" i="2"/>
  <c r="G747" i="2" s="1"/>
  <c r="E737" i="2"/>
  <c r="G737" i="2" s="1"/>
  <c r="E718" i="2"/>
  <c r="G718" i="2" s="1"/>
  <c r="E701" i="2"/>
  <c r="G701" i="2" s="1"/>
  <c r="E807" i="2"/>
  <c r="G807" i="2" s="1"/>
  <c r="E751" i="2"/>
  <c r="G751" i="2" s="1"/>
  <c r="E742" i="2"/>
  <c r="G742" i="2" s="1"/>
  <c r="E712" i="2"/>
  <c r="G712" i="2" s="1"/>
  <c r="E753" i="2"/>
  <c r="G753" i="2" s="1"/>
  <c r="E830" i="2"/>
  <c r="E748" i="2"/>
  <c r="G748" i="2" s="1"/>
  <c r="E765" i="2"/>
  <c r="G765" i="2" s="1"/>
  <c r="E708" i="2"/>
  <c r="G708" i="2" s="1"/>
  <c r="E746" i="2"/>
  <c r="G746" i="2" s="1"/>
  <c r="E763" i="2"/>
  <c r="G763" i="2" s="1"/>
  <c r="E799" i="2"/>
  <c r="G799" i="2" s="1"/>
  <c r="E800" i="2"/>
  <c r="G800" i="2" s="1"/>
  <c r="E817" i="2"/>
  <c r="G817" i="2" s="1"/>
  <c r="E776" i="2"/>
  <c r="G776" i="2" s="1"/>
  <c r="E732" i="2"/>
  <c r="G732" i="2" s="1"/>
  <c r="E781" i="2"/>
  <c r="G781" i="2" s="1"/>
  <c r="E769" i="2"/>
  <c r="G769" i="2" s="1"/>
  <c r="E733" i="2"/>
  <c r="G733" i="2" s="1"/>
  <c r="E697" i="2"/>
  <c r="E704" i="2"/>
  <c r="G704" i="2" s="1"/>
  <c r="E764" i="2"/>
  <c r="G764" i="2" s="1"/>
  <c r="E728" i="2"/>
  <c r="G728" i="2" s="1"/>
  <c r="E752" i="2"/>
  <c r="G752" i="2" s="1"/>
  <c r="E706" i="2"/>
  <c r="G706" i="2" s="1"/>
  <c r="E757" i="2"/>
  <c r="G757" i="2" s="1"/>
  <c r="E803" i="2"/>
  <c r="G803" i="2" s="1"/>
  <c r="E797" i="2"/>
  <c r="G797" i="2" s="1"/>
  <c r="E791" i="2"/>
  <c r="G791" i="2" s="1"/>
  <c r="E699" i="2"/>
  <c r="G699" i="2" s="1"/>
  <c r="E719" i="2"/>
  <c r="G719" i="2" s="1"/>
  <c r="E778" i="2"/>
  <c r="G778" i="2" s="1"/>
  <c r="E730" i="2"/>
  <c r="G730" i="2" s="1"/>
  <c r="E739" i="2"/>
  <c r="G739" i="2" s="1"/>
  <c r="E767" i="2"/>
  <c r="G767" i="2" s="1"/>
  <c r="E726" i="2"/>
  <c r="G726" i="2" s="1"/>
  <c r="E762" i="2"/>
  <c r="G762" i="2" s="1"/>
  <c r="E720" i="2"/>
  <c r="G720" i="2" s="1"/>
  <c r="E759" i="2"/>
  <c r="G759" i="2" s="1"/>
  <c r="E750" i="2"/>
  <c r="G750" i="2" s="1"/>
  <c r="E702" i="2"/>
  <c r="G702" i="2" s="1"/>
  <c r="E698" i="2"/>
  <c r="G698" i="2" s="1"/>
  <c r="E738" i="2"/>
  <c r="G738" i="2" s="1"/>
  <c r="E766" i="2"/>
  <c r="G766" i="2" s="1"/>
  <c r="E740" i="2"/>
  <c r="G740" i="2" s="1"/>
  <c r="E714" i="2"/>
  <c r="G714" i="2" s="1"/>
  <c r="I6" i="3"/>
  <c r="E727" i="2"/>
  <c r="G727" i="2" s="1"/>
  <c r="E723" i="2"/>
  <c r="G723" i="2" s="1"/>
  <c r="E783" i="2"/>
  <c r="G783" i="2" s="1"/>
  <c r="E787" i="2"/>
  <c r="G787" i="2" s="1"/>
  <c r="E770" i="2"/>
  <c r="G770" i="2" s="1"/>
  <c r="E779" i="2"/>
  <c r="G779" i="2" s="1"/>
  <c r="E806" i="2"/>
  <c r="G806" i="2" s="1"/>
  <c r="E790" i="2"/>
  <c r="G790" i="2" s="1"/>
  <c r="E788" i="2"/>
  <c r="G788" i="2" s="1"/>
  <c r="E798" i="2"/>
  <c r="G798" i="2" s="1"/>
  <c r="E796" i="2"/>
  <c r="G796" i="2" s="1"/>
  <c r="E810" i="2"/>
  <c r="G810" i="2" s="1"/>
  <c r="E812" i="2"/>
  <c r="G812" i="2" s="1"/>
  <c r="E722" i="2"/>
  <c r="G722" i="2" s="1"/>
  <c r="E721" i="2"/>
  <c r="G721" i="2" s="1"/>
  <c r="E755" i="2"/>
  <c r="G755" i="2" s="1"/>
  <c r="E756" i="2"/>
  <c r="G756" i="2" s="1"/>
  <c r="E703" i="2"/>
  <c r="G703" i="2" s="1"/>
  <c r="E725" i="2"/>
  <c r="G725" i="2" s="1"/>
  <c r="E785" i="2"/>
  <c r="G785" i="2" s="1"/>
  <c r="E711" i="2"/>
  <c r="G711" i="2" s="1"/>
  <c r="E777" i="2"/>
  <c r="G777" i="2" s="1"/>
  <c r="E717" i="2"/>
  <c r="G717" i="2" s="1"/>
  <c r="E707" i="2"/>
  <c r="G707" i="2" s="1"/>
  <c r="E760" i="2"/>
  <c r="G760" i="2" s="1"/>
  <c r="E744" i="2"/>
  <c r="G744" i="2" s="1"/>
  <c r="E713" i="2"/>
  <c r="G713" i="2" s="1"/>
  <c r="E735" i="2"/>
  <c r="G735" i="2" s="1"/>
  <c r="E715" i="2"/>
  <c r="G715" i="2" s="1"/>
  <c r="E743" i="2"/>
  <c r="G743" i="2" s="1"/>
  <c r="E754" i="2"/>
  <c r="G754" i="2" s="1"/>
  <c r="E724" i="2"/>
  <c r="G724" i="2" s="1"/>
  <c r="E774" i="2"/>
  <c r="G774" i="2" s="1"/>
  <c r="E771" i="2"/>
  <c r="G771" i="2" s="1"/>
  <c r="E782" i="2"/>
  <c r="G782" i="2" s="1"/>
  <c r="E758" i="2"/>
  <c r="G758" i="2" s="1"/>
  <c r="E801" i="2"/>
  <c r="G801" i="2" s="1"/>
  <c r="E804" i="2"/>
  <c r="G804" i="2" s="1"/>
  <c r="E802" i="2"/>
  <c r="G802" i="2" s="1"/>
  <c r="E793" i="2"/>
  <c r="G793" i="2" s="1"/>
  <c r="E794" i="2"/>
  <c r="G794" i="2" s="1"/>
  <c r="E809" i="2"/>
  <c r="G809" i="2" s="1"/>
  <c r="R45" i="1"/>
  <c r="N45" i="1"/>
  <c r="D12" i="3"/>
  <c r="I8" i="3"/>
  <c r="E648" i="2"/>
  <c r="G648" i="2" s="1"/>
  <c r="T37" i="1"/>
  <c r="J20" i="3" s="1"/>
  <c r="J22" i="3" s="1"/>
  <c r="E691" i="2" l="1"/>
  <c r="G691" i="2" s="1"/>
  <c r="E692" i="2"/>
  <c r="G692" i="2" s="1"/>
  <c r="E596" i="2"/>
  <c r="G596" i="2" s="1"/>
  <c r="E599" i="2"/>
  <c r="G599" i="2" s="1"/>
  <c r="E598" i="2"/>
  <c r="G598" i="2" s="1"/>
  <c r="E597" i="2"/>
  <c r="G597" i="2" s="1"/>
  <c r="E601" i="2"/>
  <c r="G601" i="2" s="1"/>
  <c r="E604" i="2"/>
  <c r="G604" i="2" s="1"/>
  <c r="E603" i="2"/>
  <c r="G603" i="2" s="1"/>
  <c r="E602" i="2"/>
  <c r="G602" i="2" s="1"/>
  <c r="E600" i="2"/>
  <c r="G600" i="2" s="1"/>
  <c r="G647" i="2"/>
  <c r="G833" i="2" s="1"/>
  <c r="E593" i="2"/>
  <c r="G593" i="2" s="1"/>
  <c r="E589" i="2"/>
  <c r="G589" i="2" s="1"/>
  <c r="E585" i="2"/>
  <c r="G585" i="2" s="1"/>
  <c r="E581" i="2"/>
  <c r="G581" i="2" s="1"/>
  <c r="E586" i="2"/>
  <c r="G586" i="2" s="1"/>
  <c r="E592" i="2"/>
  <c r="G592" i="2" s="1"/>
  <c r="E588" i="2"/>
  <c r="G588" i="2" s="1"/>
  <c r="E584" i="2"/>
  <c r="G584" i="2" s="1"/>
  <c r="E582" i="2"/>
  <c r="G582" i="2" s="1"/>
  <c r="E595" i="2"/>
  <c r="G595" i="2" s="1"/>
  <c r="E591" i="2"/>
  <c r="G591" i="2" s="1"/>
  <c r="E587" i="2"/>
  <c r="G587" i="2" s="1"/>
  <c r="E583" i="2"/>
  <c r="G583" i="2" s="1"/>
  <c r="E594" i="2"/>
  <c r="G594" i="2" s="1"/>
  <c r="E590" i="2"/>
  <c r="G590" i="2" s="1"/>
  <c r="A694" i="2"/>
  <c r="A695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E693" i="2"/>
  <c r="G693" i="2" s="1"/>
  <c r="E694" i="2"/>
  <c r="G694" i="2" s="1"/>
  <c r="E578" i="2"/>
  <c r="G578" i="2" s="1"/>
  <c r="E579" i="2"/>
  <c r="G579" i="2" s="1"/>
  <c r="E580" i="2"/>
  <c r="G580" i="2" s="1"/>
  <c r="E577" i="2"/>
  <c r="G577" i="2" s="1"/>
  <c r="E576" i="2"/>
  <c r="G576" i="2" s="1"/>
  <c r="E573" i="2"/>
  <c r="G573" i="2" s="1"/>
  <c r="E572" i="2"/>
  <c r="G572" i="2" s="1"/>
  <c r="E575" i="2"/>
  <c r="G575" i="2" s="1"/>
  <c r="E571" i="2"/>
  <c r="G571" i="2" s="1"/>
  <c r="E574" i="2"/>
  <c r="G574" i="2" s="1"/>
  <c r="E561" i="2"/>
  <c r="G561" i="2" s="1"/>
  <c r="E563" i="2"/>
  <c r="G563" i="2" s="1"/>
  <c r="E565" i="2"/>
  <c r="G565" i="2" s="1"/>
  <c r="E567" i="2"/>
  <c r="G567" i="2" s="1"/>
  <c r="E569" i="2"/>
  <c r="G569" i="2" s="1"/>
  <c r="E562" i="2"/>
  <c r="G562" i="2" s="1"/>
  <c r="E566" i="2"/>
  <c r="G566" i="2" s="1"/>
  <c r="E568" i="2"/>
  <c r="G568" i="2" s="1"/>
  <c r="E570" i="2"/>
  <c r="G570" i="2" s="1"/>
  <c r="E564" i="2"/>
  <c r="G564" i="2" s="1"/>
  <c r="G697" i="2"/>
  <c r="E558" i="2"/>
  <c r="G558" i="2" s="1"/>
  <c r="E559" i="2"/>
  <c r="G559" i="2" s="1"/>
  <c r="E557" i="2"/>
  <c r="G557" i="2" s="1"/>
  <c r="E560" i="2"/>
  <c r="G560" i="2" s="1"/>
  <c r="E18" i="2"/>
  <c r="G18" i="2" s="1"/>
  <c r="E539" i="2"/>
  <c r="G539" i="2" s="1"/>
  <c r="E541" i="2"/>
  <c r="G541" i="2" s="1"/>
  <c r="E543" i="2"/>
  <c r="G543" i="2" s="1"/>
  <c r="E545" i="2"/>
  <c r="G545" i="2" s="1"/>
  <c r="E547" i="2"/>
  <c r="G547" i="2" s="1"/>
  <c r="E549" i="2"/>
  <c r="G549" i="2" s="1"/>
  <c r="E540" i="2"/>
  <c r="G540" i="2" s="1"/>
  <c r="E542" i="2"/>
  <c r="G542" i="2" s="1"/>
  <c r="E544" i="2"/>
  <c r="G544" i="2" s="1"/>
  <c r="E546" i="2"/>
  <c r="G546" i="2" s="1"/>
  <c r="E548" i="2"/>
  <c r="G548" i="2" s="1"/>
  <c r="E550" i="2"/>
  <c r="G550" i="2" s="1"/>
  <c r="J10" i="3"/>
  <c r="G832" i="2"/>
  <c r="E657" i="2"/>
  <c r="G657" i="2" s="1"/>
  <c r="E695" i="2"/>
  <c r="G695" i="2" s="1"/>
  <c r="E82" i="2"/>
  <c r="G82" i="2" s="1"/>
  <c r="E555" i="2"/>
  <c r="G555" i="2" s="1"/>
  <c r="E553" i="2"/>
  <c r="G553" i="2" s="1"/>
  <c r="E551" i="2"/>
  <c r="G551" i="2" s="1"/>
  <c r="E538" i="2"/>
  <c r="G538" i="2" s="1"/>
  <c r="E536" i="2"/>
  <c r="G536" i="2" s="1"/>
  <c r="E534" i="2"/>
  <c r="G534" i="2" s="1"/>
  <c r="E532" i="2"/>
  <c r="G532" i="2" s="1"/>
  <c r="E556" i="2"/>
  <c r="G556" i="2" s="1"/>
  <c r="E537" i="2"/>
  <c r="G537" i="2" s="1"/>
  <c r="E527" i="2"/>
  <c r="G527" i="2" s="1"/>
  <c r="E525" i="2"/>
  <c r="G525" i="2" s="1"/>
  <c r="E513" i="2"/>
  <c r="G513" i="2" s="1"/>
  <c r="E554" i="2"/>
  <c r="G554" i="2" s="1"/>
  <c r="E535" i="2"/>
  <c r="G535" i="2" s="1"/>
  <c r="E530" i="2"/>
  <c r="G530" i="2" s="1"/>
  <c r="E528" i="2"/>
  <c r="G528" i="2" s="1"/>
  <c r="E526" i="2"/>
  <c r="G526" i="2" s="1"/>
  <c r="E524" i="2"/>
  <c r="G524" i="2" s="1"/>
  <c r="E522" i="2"/>
  <c r="G522" i="2" s="1"/>
  <c r="E520" i="2"/>
  <c r="G520" i="2" s="1"/>
  <c r="E518" i="2"/>
  <c r="G518" i="2" s="1"/>
  <c r="E516" i="2"/>
  <c r="G516" i="2" s="1"/>
  <c r="E514" i="2"/>
  <c r="G514" i="2" s="1"/>
  <c r="E512" i="2"/>
  <c r="G512" i="2" s="1"/>
  <c r="E510" i="2"/>
  <c r="G510" i="2" s="1"/>
  <c r="E508" i="2"/>
  <c r="G508" i="2" s="1"/>
  <c r="E506" i="2"/>
  <c r="G506" i="2" s="1"/>
  <c r="E504" i="2"/>
  <c r="G504" i="2" s="1"/>
  <c r="E502" i="2"/>
  <c r="G502" i="2" s="1"/>
  <c r="E500" i="2"/>
  <c r="G500" i="2" s="1"/>
  <c r="E498" i="2"/>
  <c r="G498" i="2" s="1"/>
  <c r="E496" i="2"/>
  <c r="G496" i="2" s="1"/>
  <c r="E494" i="2"/>
  <c r="G494" i="2" s="1"/>
  <c r="E492" i="2"/>
  <c r="G492" i="2" s="1"/>
  <c r="E490" i="2"/>
  <c r="G490" i="2" s="1"/>
  <c r="E488" i="2"/>
  <c r="G488" i="2" s="1"/>
  <c r="E486" i="2"/>
  <c r="G486" i="2" s="1"/>
  <c r="E484" i="2"/>
  <c r="G484" i="2" s="1"/>
  <c r="E482" i="2"/>
  <c r="G482" i="2" s="1"/>
  <c r="E480" i="2"/>
  <c r="G480" i="2" s="1"/>
  <c r="E478" i="2"/>
  <c r="G478" i="2" s="1"/>
  <c r="E476" i="2"/>
  <c r="G476" i="2" s="1"/>
  <c r="E474" i="2"/>
  <c r="G474" i="2" s="1"/>
  <c r="E472" i="2"/>
  <c r="G472" i="2" s="1"/>
  <c r="E470" i="2"/>
  <c r="G470" i="2" s="1"/>
  <c r="E468" i="2"/>
  <c r="G468" i="2" s="1"/>
  <c r="E466" i="2"/>
  <c r="G466" i="2" s="1"/>
  <c r="E529" i="2"/>
  <c r="G529" i="2" s="1"/>
  <c r="E521" i="2"/>
  <c r="G521" i="2" s="1"/>
  <c r="E519" i="2"/>
  <c r="G519" i="2" s="1"/>
  <c r="E517" i="2"/>
  <c r="G517" i="2" s="1"/>
  <c r="E515" i="2"/>
  <c r="G515" i="2" s="1"/>
  <c r="E552" i="2"/>
  <c r="G552" i="2" s="1"/>
  <c r="E533" i="2"/>
  <c r="G533" i="2" s="1"/>
  <c r="E531" i="2"/>
  <c r="G531" i="2" s="1"/>
  <c r="E523" i="2"/>
  <c r="G523" i="2" s="1"/>
  <c r="E511" i="2"/>
  <c r="G511" i="2" s="1"/>
  <c r="E503" i="2"/>
  <c r="G503" i="2" s="1"/>
  <c r="E495" i="2"/>
  <c r="G495" i="2" s="1"/>
  <c r="E487" i="2"/>
  <c r="G487" i="2" s="1"/>
  <c r="E479" i="2"/>
  <c r="G479" i="2" s="1"/>
  <c r="E471" i="2"/>
  <c r="G471" i="2" s="1"/>
  <c r="E489" i="2"/>
  <c r="G489" i="2" s="1"/>
  <c r="E481" i="2"/>
  <c r="G481" i="2" s="1"/>
  <c r="E509" i="2"/>
  <c r="G509" i="2" s="1"/>
  <c r="E501" i="2"/>
  <c r="G501" i="2" s="1"/>
  <c r="E493" i="2"/>
  <c r="G493" i="2" s="1"/>
  <c r="E485" i="2"/>
  <c r="G485" i="2" s="1"/>
  <c r="E477" i="2"/>
  <c r="G477" i="2" s="1"/>
  <c r="E469" i="2"/>
  <c r="G469" i="2" s="1"/>
  <c r="E491" i="2"/>
  <c r="G491" i="2" s="1"/>
  <c r="E483" i="2"/>
  <c r="G483" i="2" s="1"/>
  <c r="E475" i="2"/>
  <c r="G475" i="2" s="1"/>
  <c r="E467" i="2"/>
  <c r="G467" i="2" s="1"/>
  <c r="E505" i="2"/>
  <c r="G505" i="2" s="1"/>
  <c r="E473" i="2"/>
  <c r="G473" i="2" s="1"/>
  <c r="E507" i="2"/>
  <c r="G507" i="2" s="1"/>
  <c r="E499" i="2"/>
  <c r="G499" i="2" s="1"/>
  <c r="E497" i="2"/>
  <c r="G497" i="2" s="1"/>
  <c r="E42" i="2"/>
  <c r="G42" i="2" s="1"/>
  <c r="E337" i="2"/>
  <c r="G337" i="2" s="1"/>
  <c r="E5" i="2"/>
  <c r="G5" i="2" s="1"/>
  <c r="E161" i="2"/>
  <c r="G161" i="2" s="1"/>
  <c r="E171" i="2"/>
  <c r="G171" i="2" s="1"/>
  <c r="E41" i="2"/>
  <c r="G41" i="2" s="1"/>
  <c r="E49" i="2"/>
  <c r="G49" i="2" s="1"/>
  <c r="E341" i="2"/>
  <c r="G341" i="2" s="1"/>
  <c r="E104" i="2"/>
  <c r="G104" i="2" s="1"/>
  <c r="E64" i="2"/>
  <c r="G64" i="2" s="1"/>
  <c r="E17" i="2"/>
  <c r="G17" i="2" s="1"/>
  <c r="E137" i="2"/>
  <c r="G137" i="2" s="1"/>
  <c r="E22" i="2"/>
  <c r="G22" i="2" s="1"/>
  <c r="E9" i="2"/>
  <c r="G9" i="2" s="1"/>
  <c r="E262" i="2"/>
  <c r="G262" i="2" s="1"/>
  <c r="E265" i="2"/>
  <c r="G265" i="2" s="1"/>
  <c r="E56" i="2"/>
  <c r="G56" i="2" s="1"/>
  <c r="E226" i="2"/>
  <c r="G226" i="2" s="1"/>
  <c r="E298" i="2"/>
  <c r="G298" i="2" s="1"/>
  <c r="E51" i="2"/>
  <c r="G51" i="2" s="1"/>
  <c r="E93" i="2"/>
  <c r="G93" i="2" s="1"/>
  <c r="E311" i="2"/>
  <c r="G311" i="2" s="1"/>
  <c r="E227" i="2"/>
  <c r="G227" i="2" s="1"/>
  <c r="E255" i="2"/>
  <c r="G255" i="2" s="1"/>
  <c r="E40" i="2"/>
  <c r="G40" i="2" s="1"/>
  <c r="E139" i="2"/>
  <c r="G139" i="2" s="1"/>
  <c r="E317" i="2"/>
  <c r="G317" i="2" s="1"/>
  <c r="E7" i="2"/>
  <c r="G7" i="2" s="1"/>
  <c r="E193" i="2"/>
  <c r="G193" i="2" s="1"/>
  <c r="E213" i="2"/>
  <c r="G213" i="2" s="1"/>
  <c r="E185" i="2"/>
  <c r="G185" i="2" s="1"/>
  <c r="E305" i="2"/>
  <c r="G305" i="2" s="1"/>
  <c r="E138" i="2"/>
  <c r="G138" i="2" s="1"/>
  <c r="E206" i="2"/>
  <c r="G206" i="2" s="1"/>
  <c r="E30" i="2"/>
  <c r="G30" i="2" s="1"/>
  <c r="E69" i="2"/>
  <c r="G69" i="2" s="1"/>
  <c r="E160" i="2"/>
  <c r="G160" i="2" s="1"/>
  <c r="E203" i="2"/>
  <c r="G203" i="2" s="1"/>
  <c r="E439" i="2"/>
  <c r="G439" i="2" s="1"/>
  <c r="E390" i="2"/>
  <c r="G390" i="2" s="1"/>
  <c r="E404" i="2"/>
  <c r="G404" i="2" s="1"/>
  <c r="E384" i="2"/>
  <c r="G384" i="2" s="1"/>
  <c r="E402" i="2"/>
  <c r="G402" i="2" s="1"/>
  <c r="E401" i="2"/>
  <c r="G401" i="2" s="1"/>
  <c r="E462" i="2"/>
  <c r="G462" i="2" s="1"/>
  <c r="E457" i="2"/>
  <c r="G457" i="2" s="1"/>
  <c r="E452" i="2"/>
  <c r="G452" i="2" s="1"/>
  <c r="E448" i="2"/>
  <c r="G448" i="2" s="1"/>
  <c r="E430" i="2"/>
  <c r="G430" i="2" s="1"/>
  <c r="E426" i="2"/>
  <c r="G426" i="2" s="1"/>
  <c r="E358" i="2"/>
  <c r="G358" i="2" s="1"/>
  <c r="E348" i="2"/>
  <c r="G348" i="2" s="1"/>
  <c r="E351" i="2"/>
  <c r="G351" i="2" s="1"/>
  <c r="E344" i="2"/>
  <c r="G344" i="2" s="1"/>
  <c r="E352" i="2"/>
  <c r="G352" i="2" s="1"/>
  <c r="E422" i="2"/>
  <c r="G422" i="2" s="1"/>
  <c r="E414" i="2"/>
  <c r="G414" i="2" s="1"/>
  <c r="E406" i="2"/>
  <c r="G406" i="2" s="1"/>
  <c r="E366" i="2"/>
  <c r="G366" i="2" s="1"/>
  <c r="E419" i="2"/>
  <c r="G419" i="2" s="1"/>
  <c r="E411" i="2"/>
  <c r="G411" i="2" s="1"/>
  <c r="E371" i="2"/>
  <c r="G371" i="2" s="1"/>
  <c r="E363" i="2"/>
  <c r="G363" i="2" s="1"/>
  <c r="E321" i="2"/>
  <c r="G321" i="2" s="1"/>
  <c r="E319" i="2"/>
  <c r="G319" i="2" s="1"/>
  <c r="E323" i="2"/>
  <c r="G323" i="2" s="1"/>
  <c r="E76" i="2"/>
  <c r="G76" i="2" s="1"/>
  <c r="E92" i="2"/>
  <c r="G92" i="2" s="1"/>
  <c r="E108" i="2"/>
  <c r="G108" i="2" s="1"/>
  <c r="E115" i="2"/>
  <c r="G115" i="2" s="1"/>
  <c r="E83" i="2"/>
  <c r="G83" i="2" s="1"/>
  <c r="E123" i="2"/>
  <c r="G123" i="2" s="1"/>
  <c r="E86" i="2"/>
  <c r="G86" i="2" s="1"/>
  <c r="E102" i="2"/>
  <c r="G102" i="2" s="1"/>
  <c r="E118" i="2"/>
  <c r="G118" i="2" s="1"/>
  <c r="E81" i="2"/>
  <c r="G81" i="2" s="1"/>
  <c r="E97" i="2"/>
  <c r="G97" i="2" s="1"/>
  <c r="E113" i="2"/>
  <c r="G113" i="2" s="1"/>
  <c r="E107" i="2"/>
  <c r="G107" i="2" s="1"/>
  <c r="E70" i="2"/>
  <c r="G70" i="2" s="1"/>
  <c r="E167" i="2"/>
  <c r="G167" i="2" s="1"/>
  <c r="E222" i="2"/>
  <c r="G222" i="2" s="1"/>
  <c r="E186" i="2"/>
  <c r="G186" i="2" s="1"/>
  <c r="E190" i="2"/>
  <c r="G190" i="2" s="1"/>
  <c r="E149" i="2"/>
  <c r="G149" i="2" s="1"/>
  <c r="E293" i="2"/>
  <c r="G293" i="2" s="1"/>
  <c r="E307" i="2"/>
  <c r="G307" i="2" s="1"/>
  <c r="E66" i="2"/>
  <c r="G66" i="2" s="1"/>
  <c r="E263" i="2"/>
  <c r="G263" i="2" s="1"/>
  <c r="E281" i="2"/>
  <c r="G281" i="2" s="1"/>
  <c r="E43" i="2"/>
  <c r="G43" i="2" s="1"/>
  <c r="E221" i="2"/>
  <c r="G221" i="2" s="1"/>
  <c r="E20" i="2"/>
  <c r="G20" i="2" s="1"/>
  <c r="E21" i="2"/>
  <c r="G21" i="2" s="1"/>
  <c r="E125" i="2"/>
  <c r="G125" i="2" s="1"/>
  <c r="E48" i="2"/>
  <c r="G48" i="2" s="1"/>
  <c r="E223" i="2"/>
  <c r="G223" i="2" s="1"/>
  <c r="E245" i="2"/>
  <c r="G245" i="2" s="1"/>
  <c r="E163" i="2"/>
  <c r="G163" i="2" s="1"/>
  <c r="E131" i="2"/>
  <c r="G131" i="2" s="1"/>
  <c r="E23" i="2"/>
  <c r="G23" i="2" s="1"/>
  <c r="E127" i="2"/>
  <c r="G127" i="2" s="1"/>
  <c r="E154" i="2"/>
  <c r="G154" i="2" s="1"/>
  <c r="E295" i="2"/>
  <c r="G295" i="2" s="1"/>
  <c r="E11" i="2"/>
  <c r="G11" i="2" s="1"/>
  <c r="E166" i="2"/>
  <c r="G166" i="2" s="1"/>
  <c r="E287" i="2"/>
  <c r="G287" i="2" s="1"/>
  <c r="E3" i="2"/>
  <c r="G3" i="2" s="1"/>
  <c r="E132" i="2"/>
  <c r="G132" i="2" s="1"/>
  <c r="E283" i="2"/>
  <c r="G283" i="2" s="1"/>
  <c r="E207" i="2"/>
  <c r="G207" i="2" s="1"/>
  <c r="E130" i="2"/>
  <c r="G130" i="2" s="1"/>
  <c r="E214" i="2"/>
  <c r="G214" i="2" s="1"/>
  <c r="E280" i="2"/>
  <c r="G280" i="2" s="1"/>
  <c r="E44" i="2"/>
  <c r="G44" i="2" s="1"/>
  <c r="E134" i="2"/>
  <c r="G134" i="2" s="1"/>
  <c r="E29" i="2"/>
  <c r="G29" i="2" s="1"/>
  <c r="E286" i="2"/>
  <c r="G286" i="2" s="1"/>
  <c r="E32" i="2"/>
  <c r="G32" i="2" s="1"/>
  <c r="E152" i="2"/>
  <c r="G152" i="2" s="1"/>
  <c r="E301" i="2"/>
  <c r="G301" i="2" s="1"/>
  <c r="E304" i="2"/>
  <c r="G304" i="2" s="1"/>
  <c r="E65" i="2"/>
  <c r="G65" i="2" s="1"/>
  <c r="E182" i="2"/>
  <c r="G182" i="2" s="1"/>
  <c r="E387" i="2"/>
  <c r="G387" i="2" s="1"/>
  <c r="E377" i="2"/>
  <c r="G377" i="2" s="1"/>
  <c r="E383" i="2"/>
  <c r="G383" i="2" s="1"/>
  <c r="E392" i="2"/>
  <c r="G392" i="2" s="1"/>
  <c r="E381" i="2"/>
  <c r="G381" i="2" s="1"/>
  <c r="E460" i="2"/>
  <c r="G460" i="2" s="1"/>
  <c r="E456" i="2"/>
  <c r="G456" i="2" s="1"/>
  <c r="E451" i="2"/>
  <c r="G451" i="2" s="1"/>
  <c r="E447" i="2"/>
  <c r="G447" i="2" s="1"/>
  <c r="E429" i="2"/>
  <c r="G429" i="2" s="1"/>
  <c r="E347" i="2"/>
  <c r="G347" i="2" s="1"/>
  <c r="E356" i="2"/>
  <c r="G356" i="2" s="1"/>
  <c r="E349" i="2"/>
  <c r="G349" i="2" s="1"/>
  <c r="E345" i="2"/>
  <c r="G345" i="2" s="1"/>
  <c r="E425" i="2"/>
  <c r="G425" i="2" s="1"/>
  <c r="E420" i="2"/>
  <c r="G420" i="2" s="1"/>
  <c r="E412" i="2"/>
  <c r="G412" i="2" s="1"/>
  <c r="E372" i="2"/>
  <c r="G372" i="2" s="1"/>
  <c r="E364" i="2"/>
  <c r="G364" i="2" s="1"/>
  <c r="E417" i="2"/>
  <c r="G417" i="2" s="1"/>
  <c r="E409" i="2"/>
  <c r="G409" i="2" s="1"/>
  <c r="E369" i="2"/>
  <c r="G369" i="2" s="1"/>
  <c r="E342" i="2"/>
  <c r="G342" i="2" s="1"/>
  <c r="E324" i="2"/>
  <c r="G324" i="2" s="1"/>
  <c r="E327" i="2"/>
  <c r="G327" i="2" s="1"/>
  <c r="E117" i="2"/>
  <c r="G117" i="2" s="1"/>
  <c r="E80" i="2"/>
  <c r="G80" i="2" s="1"/>
  <c r="E96" i="2"/>
  <c r="G96" i="2" s="1"/>
  <c r="E112" i="2"/>
  <c r="G112" i="2" s="1"/>
  <c r="E119" i="2"/>
  <c r="G119" i="2" s="1"/>
  <c r="E87" i="2"/>
  <c r="G87" i="2" s="1"/>
  <c r="E74" i="2"/>
  <c r="G74" i="2" s="1"/>
  <c r="E90" i="2"/>
  <c r="G90" i="2" s="1"/>
  <c r="E106" i="2"/>
  <c r="G106" i="2" s="1"/>
  <c r="E122" i="2"/>
  <c r="G122" i="2" s="1"/>
  <c r="E85" i="2"/>
  <c r="G85" i="2" s="1"/>
  <c r="E101" i="2"/>
  <c r="G101" i="2" s="1"/>
  <c r="E121" i="2"/>
  <c r="G121" i="2" s="1"/>
  <c r="E272" i="2"/>
  <c r="G272" i="2" s="1"/>
  <c r="E232" i="2"/>
  <c r="G232" i="2" s="1"/>
  <c r="E159" i="2"/>
  <c r="G159" i="2" s="1"/>
  <c r="E58" i="2"/>
  <c r="G58" i="2" s="1"/>
  <c r="E8" i="2"/>
  <c r="G8" i="2" s="1"/>
  <c r="E31" i="2"/>
  <c r="G31" i="2" s="1"/>
  <c r="E292" i="2"/>
  <c r="G292" i="2" s="1"/>
  <c r="E153" i="2"/>
  <c r="G153" i="2" s="1"/>
  <c r="E264" i="2"/>
  <c r="G264" i="2" s="1"/>
  <c r="E212" i="2"/>
  <c r="G212" i="2" s="1"/>
  <c r="E254" i="2"/>
  <c r="G254" i="2" s="1"/>
  <c r="E34" i="2"/>
  <c r="G34" i="2" s="1"/>
  <c r="E251" i="2"/>
  <c r="G251" i="2" s="1"/>
  <c r="E277" i="2"/>
  <c r="G277" i="2" s="1"/>
  <c r="E54" i="2"/>
  <c r="G54" i="2" s="1"/>
  <c r="E224" i="2"/>
  <c r="G224" i="2" s="1"/>
  <c r="E235" i="2"/>
  <c r="G235" i="2" s="1"/>
  <c r="E285" i="2"/>
  <c r="G285" i="2" s="1"/>
  <c r="E241" i="2"/>
  <c r="G241" i="2" s="1"/>
  <c r="E68" i="2"/>
  <c r="G68" i="2" s="1"/>
  <c r="E36" i="2"/>
  <c r="G36" i="2" s="1"/>
  <c r="E196" i="2"/>
  <c r="G196" i="2" s="1"/>
  <c r="E314" i="2"/>
  <c r="G314" i="2" s="1"/>
  <c r="E297" i="2"/>
  <c r="G297" i="2" s="1"/>
  <c r="E296" i="2"/>
  <c r="G296" i="2" s="1"/>
  <c r="E181" i="2"/>
  <c r="G181" i="2" s="1"/>
  <c r="E231" i="2"/>
  <c r="G231" i="2" s="1"/>
  <c r="E208" i="2"/>
  <c r="G208" i="2" s="1"/>
  <c r="E157" i="2"/>
  <c r="G157" i="2" s="1"/>
  <c r="E225" i="2"/>
  <c r="G225" i="2" s="1"/>
  <c r="E238" i="2"/>
  <c r="G238" i="2" s="1"/>
  <c r="E27" i="2"/>
  <c r="G27" i="2" s="1"/>
  <c r="E71" i="2"/>
  <c r="G71" i="2" s="1"/>
  <c r="E188" i="2"/>
  <c r="G188" i="2" s="1"/>
  <c r="E189" i="2"/>
  <c r="G189" i="2" s="1"/>
  <c r="E144" i="2"/>
  <c r="G144" i="2" s="1"/>
  <c r="E835" i="2"/>
  <c r="E205" i="2"/>
  <c r="G205" i="2" s="1"/>
  <c r="E268" i="2"/>
  <c r="G268" i="2" s="1"/>
  <c r="E316" i="2"/>
  <c r="G316" i="2" s="1"/>
  <c r="E72" i="2"/>
  <c r="G72" i="2" s="1"/>
  <c r="E308" i="2"/>
  <c r="G308" i="2" s="1"/>
  <c r="E13" i="2"/>
  <c r="G13" i="2" s="1"/>
  <c r="E46" i="2"/>
  <c r="G46" i="2" s="1"/>
  <c r="E128" i="2"/>
  <c r="G128" i="2" s="1"/>
  <c r="E403" i="2"/>
  <c r="G403" i="2" s="1"/>
  <c r="E380" i="2"/>
  <c r="G380" i="2" s="1"/>
  <c r="E391" i="2"/>
  <c r="G391" i="2" s="1"/>
  <c r="E386" i="2"/>
  <c r="G386" i="2" s="1"/>
  <c r="E389" i="2"/>
  <c r="G389" i="2" s="1"/>
  <c r="E465" i="2"/>
  <c r="G465" i="2" s="1"/>
  <c r="E459" i="2"/>
  <c r="G459" i="2" s="1"/>
  <c r="E455" i="2"/>
  <c r="G455" i="2" s="1"/>
  <c r="E450" i="2"/>
  <c r="G450" i="2" s="1"/>
  <c r="E446" i="2"/>
  <c r="G446" i="2" s="1"/>
  <c r="E428" i="2"/>
  <c r="G428" i="2" s="1"/>
  <c r="E346" i="2"/>
  <c r="G346" i="2" s="1"/>
  <c r="E355" i="2"/>
  <c r="G355" i="2" s="1"/>
  <c r="E350" i="2"/>
  <c r="G350" i="2" s="1"/>
  <c r="E357" i="2"/>
  <c r="G357" i="2" s="1"/>
  <c r="E353" i="2"/>
  <c r="G353" i="2" s="1"/>
  <c r="E424" i="2"/>
  <c r="G424" i="2" s="1"/>
  <c r="E418" i="2"/>
  <c r="G418" i="2" s="1"/>
  <c r="E410" i="2"/>
  <c r="G410" i="2" s="1"/>
  <c r="E370" i="2"/>
  <c r="G370" i="2" s="1"/>
  <c r="E362" i="2"/>
  <c r="G362" i="2" s="1"/>
  <c r="E415" i="2"/>
  <c r="G415" i="2" s="1"/>
  <c r="E407" i="2"/>
  <c r="G407" i="2" s="1"/>
  <c r="E367" i="2"/>
  <c r="G367" i="2" s="1"/>
  <c r="E318" i="2"/>
  <c r="G318" i="2" s="1"/>
  <c r="E322" i="2"/>
  <c r="G322" i="2" s="1"/>
  <c r="E325" i="2"/>
  <c r="G325" i="2" s="1"/>
  <c r="E91" i="2"/>
  <c r="G91" i="2" s="1"/>
  <c r="E84" i="2"/>
  <c r="G84" i="2" s="1"/>
  <c r="E100" i="2"/>
  <c r="G100" i="2" s="1"/>
  <c r="E116" i="2"/>
  <c r="G116" i="2" s="1"/>
  <c r="E75" i="2"/>
  <c r="G75" i="2" s="1"/>
  <c r="E95" i="2"/>
  <c r="G95" i="2" s="1"/>
  <c r="E78" i="2"/>
  <c r="G78" i="2" s="1"/>
  <c r="E94" i="2"/>
  <c r="G94" i="2" s="1"/>
  <c r="E110" i="2"/>
  <c r="G110" i="2" s="1"/>
  <c r="E73" i="2"/>
  <c r="G73" i="2" s="1"/>
  <c r="E89" i="2"/>
  <c r="G89" i="2" s="1"/>
  <c r="E105" i="2"/>
  <c r="G105" i="2" s="1"/>
  <c r="E120" i="2"/>
  <c r="G120" i="2" s="1"/>
  <c r="E275" i="2"/>
  <c r="G275" i="2" s="1"/>
  <c r="E211" i="2"/>
  <c r="G211" i="2" s="1"/>
  <c r="E267" i="2"/>
  <c r="G267" i="2" s="1"/>
  <c r="E62" i="2"/>
  <c r="G62" i="2" s="1"/>
  <c r="E35" i="2"/>
  <c r="G35" i="2" s="1"/>
  <c r="E126" i="2"/>
  <c r="G126" i="2" s="1"/>
  <c r="E219" i="2"/>
  <c r="G219" i="2" s="1"/>
  <c r="E294" i="2"/>
  <c r="G294" i="2" s="1"/>
  <c r="E220" i="2"/>
  <c r="G220" i="2" s="1"/>
  <c r="E147" i="2"/>
  <c r="G147" i="2" s="1"/>
  <c r="E309" i="2"/>
  <c r="G309" i="2" s="1"/>
  <c r="E145" i="2"/>
  <c r="G145" i="2" s="1"/>
  <c r="E248" i="2"/>
  <c r="G248" i="2" s="1"/>
  <c r="E204" i="2"/>
  <c r="G204" i="2" s="1"/>
  <c r="E270" i="2"/>
  <c r="G270" i="2" s="1"/>
  <c r="E59" i="2"/>
  <c r="G59" i="2" s="1"/>
  <c r="E155" i="2"/>
  <c r="G155" i="2" s="1"/>
  <c r="E229" i="2"/>
  <c r="G229" i="2" s="1"/>
  <c r="E16" i="2"/>
  <c r="G16" i="2" s="1"/>
  <c r="E10" i="2"/>
  <c r="G10" i="2" s="1"/>
  <c r="E209" i="2"/>
  <c r="G209" i="2" s="1"/>
  <c r="E129" i="2"/>
  <c r="G129" i="2" s="1"/>
  <c r="E284" i="2"/>
  <c r="G284" i="2" s="1"/>
  <c r="E330" i="2"/>
  <c r="G330" i="2" s="1"/>
  <c r="E300" i="2"/>
  <c r="G300" i="2" s="1"/>
  <c r="E61" i="2"/>
  <c r="G61" i="2" s="1"/>
  <c r="E216" i="2"/>
  <c r="G216" i="2" s="1"/>
  <c r="E172" i="2"/>
  <c r="G172" i="2" s="1"/>
  <c r="E45" i="2"/>
  <c r="G45" i="2" s="1"/>
  <c r="E184" i="2"/>
  <c r="G184" i="2" s="1"/>
  <c r="E164" i="2"/>
  <c r="G164" i="2" s="1"/>
  <c r="E169" i="2"/>
  <c r="G169" i="2" s="1"/>
  <c r="E218" i="2"/>
  <c r="G218" i="2" s="1"/>
  <c r="E269" i="2"/>
  <c r="G269" i="2" s="1"/>
  <c r="E331" i="2"/>
  <c r="G331" i="2" s="1"/>
  <c r="E312" i="2"/>
  <c r="G312" i="2" s="1"/>
  <c r="E146" i="2"/>
  <c r="G146" i="2" s="1"/>
  <c r="E180" i="2"/>
  <c r="G180" i="2" s="1"/>
  <c r="I11" i="3"/>
  <c r="E133" i="2"/>
  <c r="G133" i="2" s="1"/>
  <c r="E37" i="2"/>
  <c r="G37" i="2" s="1"/>
  <c r="E148" i="2"/>
  <c r="G148" i="2" s="1"/>
  <c r="E302" i="2"/>
  <c r="G302" i="2" s="1"/>
  <c r="E191" i="2"/>
  <c r="G191" i="2" s="1"/>
  <c r="E15" i="2"/>
  <c r="G15" i="2" s="1"/>
  <c r="E334" i="2"/>
  <c r="G334" i="2" s="1"/>
  <c r="E187" i="2"/>
  <c r="G187" i="2" s="1"/>
  <c r="E143" i="2"/>
  <c r="G143" i="2" s="1"/>
  <c r="E250" i="2"/>
  <c r="G250" i="2" s="1"/>
  <c r="E328" i="2"/>
  <c r="G328" i="2" s="1"/>
  <c r="E266" i="2"/>
  <c r="G266" i="2" s="1"/>
  <c r="E234" i="2"/>
  <c r="G234" i="2" s="1"/>
  <c r="E332" i="2"/>
  <c r="G332" i="2" s="1"/>
  <c r="E288" i="2"/>
  <c r="G288" i="2" s="1"/>
  <c r="E303" i="2"/>
  <c r="G303" i="2" s="1"/>
  <c r="E289" i="2"/>
  <c r="G289" i="2" s="1"/>
  <c r="E242" i="2"/>
  <c r="G242" i="2" s="1"/>
  <c r="E335" i="2"/>
  <c r="G335" i="2" s="1"/>
  <c r="E259" i="2"/>
  <c r="G259" i="2" s="1"/>
  <c r="E192" i="2"/>
  <c r="G192" i="2" s="1"/>
  <c r="E228" i="2"/>
  <c r="G228" i="2" s="1"/>
  <c r="E253" i="2"/>
  <c r="G253" i="2" s="1"/>
  <c r="E156" i="2"/>
  <c r="G156" i="2" s="1"/>
  <c r="E39" i="2"/>
  <c r="G39" i="2" s="1"/>
  <c r="E258" i="2"/>
  <c r="G258" i="2" s="1"/>
  <c r="E176" i="2"/>
  <c r="G176" i="2" s="1"/>
  <c r="E158" i="2"/>
  <c r="G158" i="2" s="1"/>
  <c r="E57" i="2"/>
  <c r="G57" i="2" s="1"/>
  <c r="E26" i="2"/>
  <c r="G26" i="2" s="1"/>
  <c r="E50" i="2"/>
  <c r="G50" i="2" s="1"/>
  <c r="E198" i="2"/>
  <c r="G198" i="2" s="1"/>
  <c r="E173" i="2"/>
  <c r="G173" i="2" s="1"/>
  <c r="E310" i="2"/>
  <c r="G310" i="2" s="1"/>
  <c r="E249" i="2"/>
  <c r="G249" i="2" s="1"/>
  <c r="E261" i="2"/>
  <c r="G261" i="2" s="1"/>
  <c r="E19" i="2"/>
  <c r="G19" i="2" s="1"/>
  <c r="E33" i="2"/>
  <c r="G33" i="2" s="1"/>
  <c r="E168" i="2"/>
  <c r="G168" i="2" s="1"/>
  <c r="E291" i="2"/>
  <c r="G291" i="2" s="1"/>
  <c r="E247" i="2"/>
  <c r="G247" i="2" s="1"/>
  <c r="E77" i="2"/>
  <c r="G77" i="2" s="1"/>
  <c r="E103" i="2"/>
  <c r="G103" i="2" s="1"/>
  <c r="E88" i="2"/>
  <c r="G88" i="2" s="1"/>
  <c r="E326" i="2"/>
  <c r="G326" i="2" s="1"/>
  <c r="E421" i="2"/>
  <c r="G421" i="2" s="1"/>
  <c r="E423" i="2"/>
  <c r="G423" i="2" s="1"/>
  <c r="E360" i="2"/>
  <c r="G360" i="2" s="1"/>
  <c r="E431" i="2"/>
  <c r="G431" i="2" s="1"/>
  <c r="E463" i="2"/>
  <c r="G463" i="2" s="1"/>
  <c r="E388" i="2"/>
  <c r="G388" i="2" s="1"/>
  <c r="E343" i="2"/>
  <c r="G343" i="2" s="1"/>
  <c r="E257" i="2"/>
  <c r="G257" i="2" s="1"/>
  <c r="E256" i="2"/>
  <c r="G256" i="2" s="1"/>
  <c r="E200" i="2"/>
  <c r="G200" i="2" s="1"/>
  <c r="E170" i="2"/>
  <c r="G170" i="2" s="1"/>
  <c r="E333" i="2"/>
  <c r="G333" i="2" s="1"/>
  <c r="E135" i="2"/>
  <c r="G135" i="2" s="1"/>
  <c r="E178" i="2"/>
  <c r="G178" i="2" s="1"/>
  <c r="E338" i="2"/>
  <c r="G338" i="2" s="1"/>
  <c r="E151" i="2"/>
  <c r="G151" i="2" s="1"/>
  <c r="E306" i="2"/>
  <c r="G306" i="2" s="1"/>
  <c r="E336" i="2"/>
  <c r="G336" i="2" s="1"/>
  <c r="E236" i="2"/>
  <c r="G236" i="2" s="1"/>
  <c r="E240" i="2"/>
  <c r="G240" i="2" s="1"/>
  <c r="E60" i="2"/>
  <c r="G60" i="2" s="1"/>
  <c r="E315" i="2"/>
  <c r="G315" i="2" s="1"/>
  <c r="E67" i="2"/>
  <c r="G67" i="2" s="1"/>
  <c r="E279" i="2"/>
  <c r="G279" i="2" s="1"/>
  <c r="E150" i="2"/>
  <c r="G150" i="2" s="1"/>
  <c r="E14" i="2"/>
  <c r="G14" i="2" s="1"/>
  <c r="E175" i="2"/>
  <c r="G175" i="2" s="1"/>
  <c r="E274" i="2"/>
  <c r="G274" i="2" s="1"/>
  <c r="E28" i="2"/>
  <c r="G28" i="2" s="1"/>
  <c r="E197" i="2"/>
  <c r="G197" i="2" s="1"/>
  <c r="E282" i="2"/>
  <c r="G282" i="2" s="1"/>
  <c r="E299" i="2"/>
  <c r="G299" i="2" s="1"/>
  <c r="E140" i="2"/>
  <c r="G140" i="2" s="1"/>
  <c r="E194" i="2"/>
  <c r="G194" i="2" s="1"/>
  <c r="E239" i="2"/>
  <c r="G239" i="2" s="1"/>
  <c r="E55" i="2"/>
  <c r="G55" i="2" s="1"/>
  <c r="E177" i="2"/>
  <c r="G177" i="2" s="1"/>
  <c r="E63" i="2"/>
  <c r="G63" i="2" s="1"/>
  <c r="E201" i="2"/>
  <c r="G201" i="2" s="1"/>
  <c r="E136" i="2"/>
  <c r="G136" i="2" s="1"/>
  <c r="E233" i="2"/>
  <c r="G233" i="2" s="1"/>
  <c r="E202" i="2"/>
  <c r="G202" i="2" s="1"/>
  <c r="E124" i="2"/>
  <c r="G124" i="2" s="1"/>
  <c r="E114" i="2"/>
  <c r="G114" i="2" s="1"/>
  <c r="E79" i="2"/>
  <c r="G79" i="2" s="1"/>
  <c r="E99" i="2"/>
  <c r="G99" i="2" s="1"/>
  <c r="E365" i="2"/>
  <c r="G365" i="2" s="1"/>
  <c r="E368" i="2"/>
  <c r="G368" i="2" s="1"/>
  <c r="E361" i="2"/>
  <c r="G361" i="2" s="1"/>
  <c r="E354" i="2"/>
  <c r="G354" i="2" s="1"/>
  <c r="E449" i="2"/>
  <c r="G449" i="2" s="1"/>
  <c r="E397" i="2"/>
  <c r="G397" i="2" s="1"/>
  <c r="E374" i="2"/>
  <c r="G374" i="2" s="1"/>
  <c r="E413" i="2"/>
  <c r="G413" i="2" s="1"/>
  <c r="E416" i="2"/>
  <c r="G416" i="2" s="1"/>
  <c r="E427" i="2"/>
  <c r="G427" i="2" s="1"/>
  <c r="E458" i="2"/>
  <c r="G458" i="2" s="1"/>
  <c r="E376" i="2"/>
  <c r="G376" i="2" s="1"/>
  <c r="E52" i="2"/>
  <c r="G52" i="2" s="1"/>
  <c r="E243" i="2"/>
  <c r="G243" i="2" s="1"/>
  <c r="E142" i="2"/>
  <c r="G142" i="2" s="1"/>
  <c r="E165" i="2"/>
  <c r="G165" i="2" s="1"/>
  <c r="E53" i="2"/>
  <c r="G53" i="2" s="1"/>
  <c r="E339" i="2"/>
  <c r="G339" i="2" s="1"/>
  <c r="E179" i="2"/>
  <c r="G179" i="2" s="1"/>
  <c r="E252" i="2"/>
  <c r="G252" i="2" s="1"/>
  <c r="E12" i="2"/>
  <c r="G12" i="2" s="1"/>
  <c r="E195" i="2"/>
  <c r="G195" i="2" s="1"/>
  <c r="E260" i="2"/>
  <c r="G260" i="2" s="1"/>
  <c r="E290" i="2"/>
  <c r="G290" i="2" s="1"/>
  <c r="E273" i="2"/>
  <c r="G273" i="2" s="1"/>
  <c r="E246" i="2"/>
  <c r="G246" i="2" s="1"/>
  <c r="E199" i="2"/>
  <c r="G199" i="2" s="1"/>
  <c r="E25" i="2"/>
  <c r="G25" i="2" s="1"/>
  <c r="E174" i="2"/>
  <c r="G174" i="2" s="1"/>
  <c r="E329" i="2"/>
  <c r="G329" i="2" s="1"/>
  <c r="E162" i="2"/>
  <c r="G162" i="2" s="1"/>
  <c r="E313" i="2"/>
  <c r="G313" i="2" s="1"/>
  <c r="E6" i="2"/>
  <c r="G6" i="2" s="1"/>
  <c r="E244" i="2"/>
  <c r="G244" i="2" s="1"/>
  <c r="E210" i="2"/>
  <c r="G210" i="2" s="1"/>
  <c r="E4" i="2"/>
  <c r="G4" i="2" s="1"/>
  <c r="E183" i="2"/>
  <c r="G183" i="2" s="1"/>
  <c r="E217" i="2"/>
  <c r="G217" i="2" s="1"/>
  <c r="E278" i="2"/>
  <c r="G278" i="2" s="1"/>
  <c r="E276" i="2"/>
  <c r="G276" i="2" s="1"/>
  <c r="E340" i="2"/>
  <c r="G340" i="2" s="1"/>
  <c r="E47" i="2"/>
  <c r="G47" i="2" s="1"/>
  <c r="E38" i="2"/>
  <c r="G38" i="2" s="1"/>
  <c r="E141" i="2"/>
  <c r="G141" i="2" s="1"/>
  <c r="E24" i="2"/>
  <c r="G24" i="2" s="1"/>
  <c r="E271" i="2"/>
  <c r="G271" i="2" s="1"/>
  <c r="E237" i="2"/>
  <c r="G237" i="2" s="1"/>
  <c r="E215" i="2"/>
  <c r="G215" i="2" s="1"/>
  <c r="E230" i="2"/>
  <c r="G230" i="2" s="1"/>
  <c r="E109" i="2"/>
  <c r="G109" i="2" s="1"/>
  <c r="E98" i="2"/>
  <c r="G98" i="2" s="1"/>
  <c r="E111" i="2"/>
  <c r="G111" i="2" s="1"/>
  <c r="E320" i="2"/>
  <c r="G320" i="2" s="1"/>
  <c r="E405" i="2"/>
  <c r="G405" i="2" s="1"/>
  <c r="E408" i="2"/>
  <c r="G408" i="2" s="1"/>
  <c r="E359" i="2"/>
  <c r="G359" i="2" s="1"/>
  <c r="E454" i="2"/>
  <c r="G454" i="2" s="1"/>
  <c r="E394" i="2"/>
  <c r="G394" i="2" s="1"/>
  <c r="E441" i="2"/>
  <c r="G441" i="2" s="1"/>
  <c r="E464" i="2"/>
  <c r="G464" i="2" s="1"/>
  <c r="E385" i="2"/>
  <c r="G385" i="2" s="1"/>
  <c r="E373" i="2"/>
  <c r="G373" i="2" s="1"/>
  <c r="E393" i="2"/>
  <c r="G393" i="2" s="1"/>
  <c r="E399" i="2"/>
  <c r="G399" i="2" s="1"/>
  <c r="E396" i="2"/>
  <c r="G396" i="2" s="1"/>
  <c r="E398" i="2"/>
  <c r="G398" i="2" s="1"/>
  <c r="E395" i="2"/>
  <c r="G395" i="2" s="1"/>
  <c r="E442" i="2"/>
  <c r="G442" i="2" s="1"/>
  <c r="E433" i="2"/>
  <c r="G433" i="2" s="1"/>
  <c r="E440" i="2"/>
  <c r="G440" i="2" s="1"/>
  <c r="E379" i="2"/>
  <c r="G379" i="2" s="1"/>
  <c r="E432" i="2"/>
  <c r="G432" i="2" s="1"/>
  <c r="E437" i="2"/>
  <c r="G437" i="2" s="1"/>
  <c r="E438" i="2"/>
  <c r="G438" i="2" s="1"/>
  <c r="E444" i="2"/>
  <c r="G444" i="2" s="1"/>
  <c r="E445" i="2"/>
  <c r="G445" i="2" s="1"/>
  <c r="E453" i="2"/>
  <c r="G453" i="2" s="1"/>
  <c r="E461" i="2"/>
  <c r="G461" i="2" s="1"/>
  <c r="E400" i="2"/>
  <c r="G400" i="2" s="1"/>
  <c r="E378" i="2"/>
  <c r="G378" i="2" s="1"/>
  <c r="E375" i="2"/>
  <c r="G375" i="2" s="1"/>
  <c r="E382" i="2"/>
  <c r="G382" i="2" s="1"/>
  <c r="E443" i="2"/>
  <c r="G443" i="2" s="1"/>
  <c r="E436" i="2"/>
  <c r="G436" i="2" s="1"/>
  <c r="E686" i="2"/>
  <c r="G686" i="2" s="1"/>
  <c r="E687" i="2"/>
  <c r="G687" i="2" s="1"/>
  <c r="E689" i="2"/>
  <c r="G689" i="2" s="1"/>
  <c r="E688" i="2"/>
  <c r="G688" i="2" s="1"/>
  <c r="E434" i="2"/>
  <c r="G434" i="2" s="1"/>
  <c r="E435" i="2"/>
  <c r="G435" i="2" s="1"/>
  <c r="E650" i="2"/>
  <c r="G650" i="2" s="1"/>
  <c r="E660" i="2"/>
  <c r="G660" i="2" s="1"/>
  <c r="E658" i="2"/>
  <c r="G658" i="2" s="1"/>
  <c r="E677" i="2"/>
  <c r="G677" i="2" s="1"/>
  <c r="E655" i="2"/>
  <c r="G655" i="2" s="1"/>
  <c r="E683" i="2"/>
  <c r="G683" i="2" s="1"/>
  <c r="E665" i="2"/>
  <c r="G665" i="2" s="1"/>
  <c r="E679" i="2"/>
  <c r="G679" i="2" s="1"/>
  <c r="E662" i="2"/>
  <c r="G662" i="2" s="1"/>
  <c r="E681" i="2"/>
  <c r="G681" i="2" s="1"/>
  <c r="E682" i="2"/>
  <c r="G682" i="2" s="1"/>
  <c r="E659" i="2"/>
  <c r="G659" i="2" s="1"/>
  <c r="E668" i="2"/>
  <c r="G668" i="2" s="1"/>
  <c r="E831" i="2"/>
  <c r="E667" i="2"/>
  <c r="G667" i="2" s="1"/>
  <c r="E649" i="2"/>
  <c r="G649" i="2" s="1"/>
  <c r="E676" i="2"/>
  <c r="G676" i="2" s="1"/>
  <c r="E684" i="2"/>
  <c r="G684" i="2" s="1"/>
  <c r="E680" i="2"/>
  <c r="G680" i="2" s="1"/>
  <c r="E678" i="2"/>
  <c r="G678" i="2" s="1"/>
  <c r="E664" i="2"/>
  <c r="G664" i="2" s="1"/>
  <c r="E671" i="2"/>
  <c r="G671" i="2" s="1"/>
  <c r="E674" i="2"/>
  <c r="G674" i="2" s="1"/>
  <c r="E685" i="2"/>
  <c r="G685" i="2" s="1"/>
  <c r="E654" i="2"/>
  <c r="G654" i="2" s="1"/>
  <c r="E673" i="2"/>
  <c r="G673" i="2" s="1"/>
  <c r="E653" i="2"/>
  <c r="G653" i="2" s="1"/>
  <c r="E672" i="2"/>
  <c r="G672" i="2" s="1"/>
  <c r="E666" i="2"/>
  <c r="G666" i="2" s="1"/>
  <c r="E669" i="2"/>
  <c r="G669" i="2" s="1"/>
  <c r="E690" i="2"/>
  <c r="G690" i="2" s="1"/>
  <c r="I7" i="3"/>
  <c r="E651" i="2"/>
  <c r="G651" i="2" s="1"/>
  <c r="E670" i="2"/>
  <c r="G670" i="2" s="1"/>
  <c r="E652" i="2"/>
  <c r="G652" i="2" s="1"/>
  <c r="E663" i="2"/>
  <c r="G663" i="2" s="1"/>
  <c r="E675" i="2"/>
  <c r="G675" i="2" s="1"/>
  <c r="E661" i="2"/>
  <c r="G661" i="2" s="1"/>
  <c r="E656" i="2"/>
  <c r="G656" i="2" s="1"/>
  <c r="J9" i="3" l="1"/>
  <c r="A821" i="2"/>
  <c r="A822" i="2" s="1"/>
  <c r="A823" i="2" s="1"/>
  <c r="A824" i="2" s="1"/>
  <c r="A825" i="2" s="1"/>
  <c r="G826" i="2"/>
  <c r="G830" i="2" s="1"/>
  <c r="G605" i="2"/>
  <c r="G835" i="2" s="1"/>
  <c r="J8" i="3"/>
  <c r="G696" i="2"/>
  <c r="G831" i="2" s="1"/>
  <c r="J6" i="3" l="1"/>
  <c r="G836" i="2"/>
  <c r="J11" i="3"/>
  <c r="J7" i="3"/>
  <c r="J12" i="3" l="1"/>
</calcChain>
</file>

<file path=xl/sharedStrings.xml><?xml version="1.0" encoding="utf-8"?>
<sst xmlns="http://schemas.openxmlformats.org/spreadsheetml/2006/main" count="4364" uniqueCount="953">
  <si>
    <t>PAIS</t>
  </si>
  <si>
    <t>CC MENSUAL (US$)</t>
  </si>
  <si>
    <t>DEMANDA (MWH)</t>
  </si>
  <si>
    <t>TARIFAS DEL CARGO COMPLEMENTARIO (US$ /MWH)</t>
  </si>
  <si>
    <t>CARGO COMPLEMENTARIO  (US$)</t>
  </si>
  <si>
    <t>INTERCONECTORES</t>
  </si>
  <si>
    <t xml:space="preserve">NO INTERCONECTORES </t>
  </si>
  <si>
    <t>REGIONAL</t>
  </si>
  <si>
    <t xml:space="preserve">NACIONAL </t>
  </si>
  <si>
    <t>TOTAL</t>
  </si>
  <si>
    <t>GUATEMALA</t>
  </si>
  <si>
    <t>EL SALVADOR</t>
  </si>
  <si>
    <t>HONDURAS</t>
  </si>
  <si>
    <t>NICARAGUA</t>
  </si>
  <si>
    <t>COSTA RICA</t>
  </si>
  <si>
    <t>PANAMA</t>
  </si>
  <si>
    <t xml:space="preserve">Total CC </t>
  </si>
  <si>
    <t>TOTAL CC</t>
  </si>
  <si>
    <t>CODIGO</t>
  </si>
  <si>
    <t>MONTO (US$)</t>
  </si>
  <si>
    <t>PANAMÁ</t>
  </si>
  <si>
    <t>6DEDECHI</t>
  </si>
  <si>
    <t>6DEDEMET</t>
  </si>
  <si>
    <t>6DENSA</t>
  </si>
  <si>
    <t>6GAES</t>
  </si>
  <si>
    <t>6GAES-CHANG</t>
  </si>
  <si>
    <t>6GALTOVALLE</t>
  </si>
  <si>
    <t>6GCELSIABLM</t>
  </si>
  <si>
    <t>6GGENA</t>
  </si>
  <si>
    <t>6GGENPED</t>
  </si>
  <si>
    <t>6GMINERAPMA</t>
  </si>
  <si>
    <t>6GPANAM</t>
  </si>
  <si>
    <t>6GPEDREGAL</t>
  </si>
  <si>
    <t>6GPERLANORT</t>
  </si>
  <si>
    <t>6GPERLASUR</t>
  </si>
  <si>
    <t>6UACETIOX</t>
  </si>
  <si>
    <t>6UARGOS</t>
  </si>
  <si>
    <t>6UAVIPAC</t>
  </si>
  <si>
    <t>6UCABLEONDA</t>
  </si>
  <si>
    <t>6UCEMEX</t>
  </si>
  <si>
    <t>6UCEMINTER</t>
  </si>
  <si>
    <t>6UCLARO</t>
  </si>
  <si>
    <t>6UCNAL</t>
  </si>
  <si>
    <t>6UCONTRAL</t>
  </si>
  <si>
    <t>6UCSS</t>
  </si>
  <si>
    <t>6UEEUA</t>
  </si>
  <si>
    <t>6UFCC</t>
  </si>
  <si>
    <t>6UGMILLS</t>
  </si>
  <si>
    <t>6UGTOWER</t>
  </si>
  <si>
    <t>6UHPPACIFICA</t>
  </si>
  <si>
    <t>6UIPEL</t>
  </si>
  <si>
    <t>6UMEGAD</t>
  </si>
  <si>
    <t>6UMELOEA</t>
  </si>
  <si>
    <t>6UMELOMM</t>
  </si>
  <si>
    <t>6UMELORA</t>
  </si>
  <si>
    <t>6UMELOSC</t>
  </si>
  <si>
    <t>6UNESTLENATA</t>
  </si>
  <si>
    <t>6UNESTLEVILA</t>
  </si>
  <si>
    <t>6UPROCARSA</t>
  </si>
  <si>
    <t>6UPTPCGL</t>
  </si>
  <si>
    <t>6UPTPPSA</t>
  </si>
  <si>
    <t>6UPTPPSB</t>
  </si>
  <si>
    <t>6US99_ANDES</t>
  </si>
  <si>
    <t>6US99_ANDESM</t>
  </si>
  <si>
    <t>6US99_ARRAJ</t>
  </si>
  <si>
    <t>6US99_BGOLFA</t>
  </si>
  <si>
    <t>6US99_CABIMA</t>
  </si>
  <si>
    <t>6US99_CENCAL</t>
  </si>
  <si>
    <t>6US99_COCO</t>
  </si>
  <si>
    <t>6US99_COLMAR</t>
  </si>
  <si>
    <t>6US99_CONDA</t>
  </si>
  <si>
    <t>6US99_CORON</t>
  </si>
  <si>
    <t>6US99_DORADO</t>
  </si>
  <si>
    <t>6US99_MANAN</t>
  </si>
  <si>
    <t>6US99_MSONA</t>
  </si>
  <si>
    <t>6US99_ODGCHO</t>
  </si>
  <si>
    <t>6US99_PTOESC</t>
  </si>
  <si>
    <t>6US99_PUEBLO</t>
  </si>
  <si>
    <t>6US99_RHATO</t>
  </si>
  <si>
    <t>6US99_RMAR</t>
  </si>
  <si>
    <t>6US99_SABANI</t>
  </si>
  <si>
    <t>6US99_VACAM</t>
  </si>
  <si>
    <t>6US99_VHERM</t>
  </si>
  <si>
    <t>6US99_VLUCRE</t>
  </si>
  <si>
    <t>6US99_VZAITA</t>
  </si>
  <si>
    <t>6USMARIABD</t>
  </si>
  <si>
    <t>6USUNSTAR</t>
  </si>
  <si>
    <t>6UVH_CIA</t>
  </si>
  <si>
    <t>5DICE</t>
  </si>
  <si>
    <t>4DDISNORTE</t>
  </si>
  <si>
    <t>4DDISSUR</t>
  </si>
  <si>
    <t>4GALBAGEN</t>
  </si>
  <si>
    <t>4GALBANISA</t>
  </si>
  <si>
    <t>4GAMAYO1</t>
  </si>
  <si>
    <t>4GAMAYO2</t>
  </si>
  <si>
    <t>4GBPOWER</t>
  </si>
  <si>
    <t>4GEEC-20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</si>
  <si>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</si>
  <si>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</si>
  <si>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</si>
  <si>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</si>
  <si>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</si>
  <si>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</si>
  <si>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</si>
  <si>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</si>
  <si>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</si>
  <si>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</si>
  <si>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</si>
  <si>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</si>
  <si>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</si>
  <si>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</si>
  <si>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</si>
  <si>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</si>
  <si>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</si>
  <si>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</si>
  <si>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</si>
  <si>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</si>
  <si>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</si>
  <si>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4UHOLCIM</t>
  </si>
  <si>
    <t>4UINDEXN</t>
  </si>
  <si>
    <t>4UTRITONMI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</si>
  <si>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</si>
  <si>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</si>
  <si>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</si>
  <si>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</si>
  <si>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</si>
  <si>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</si>
  <si>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</si>
  <si>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</si>
  <si>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</si>
  <si>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</si>
  <si>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</si>
  <si>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</si>
  <si>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</si>
  <si>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</si>
  <si>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</si>
  <si>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</si>
  <si>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</si>
  <si>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</si>
  <si>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</si>
  <si>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</si>
  <si>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</si>
  <si>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</si>
  <si>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</si>
  <si>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</si>
  <si>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</si>
  <si>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</si>
  <si>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</si>
  <si>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</si>
  <si>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</si>
  <si>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</si>
  <si>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</si>
  <si>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</si>
  <si>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</si>
  <si>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</si>
  <si>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2U_U02</t>
  </si>
  <si>
    <t>2U_U05</t>
  </si>
  <si>
    <t>1CCOMCCELC</t>
  </si>
  <si>
    <t>1CCOMCECEE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</si>
  <si>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</si>
  <si>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</si>
  <si>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</si>
  <si>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</si>
  <si>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</si>
  <si>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</si>
  <si>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</si>
  <si>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</si>
  <si>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</si>
  <si>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</si>
  <si>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</si>
  <si>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</si>
  <si>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</si>
  <si>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</si>
  <si>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</si>
  <si>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</si>
  <si>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</si>
  <si>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1GGDRAGAAC</t>
  </si>
  <si>
    <t>1GGDRAGELC</t>
  </si>
  <si>
    <t>1GGDRAGPIN</t>
  </si>
  <si>
    <t>1GGDRAGRAL</t>
  </si>
  <si>
    <t>1GGDRAGROG</t>
  </si>
  <si>
    <t>1GGDRAGROP</t>
  </si>
  <si>
    <t>1GGDRCAURE</t>
  </si>
  <si>
    <t>1GGDRCOAGO</t>
  </si>
  <si>
    <t>1GGDRCOMAP</t>
  </si>
  <si>
    <t>1GGDRCORAL</t>
  </si>
  <si>
    <t>1GGDRDELAU</t>
  </si>
  <si>
    <t>1GGDRENREA</t>
  </si>
  <si>
    <t>1GGDRGEELP</t>
  </si>
  <si>
    <t>1GGDRGEENP</t>
  </si>
  <si>
    <t>1GGDRGEVEL</t>
  </si>
  <si>
    <t>1GGDRGRUCU</t>
  </si>
  <si>
    <t>1GGDRHICAA</t>
  </si>
  <si>
    <t>1GGDRHIDMA</t>
  </si>
  <si>
    <t>1GGDRHIDRO</t>
  </si>
  <si>
    <t>1GGDRHIDSD</t>
  </si>
  <si>
    <t>1GGDRHIDSM</t>
  </si>
  <si>
    <t>1GGDRHIELB</t>
  </si>
  <si>
    <t>1GGDRHIELC</t>
  </si>
  <si>
    <t>1GGDRHISAA</t>
  </si>
  <si>
    <t>1GGDRINDBI</t>
  </si>
  <si>
    <t>1GGDRMONMA</t>
  </si>
  <si>
    <t>1GGDROSCAN</t>
  </si>
  <si>
    <t>1GGDRPRSOG</t>
  </si>
  <si>
    <t>1GGDRREGEN</t>
  </si>
  <si>
    <t>1GGDRSERGE</t>
  </si>
  <si>
    <t>1GGDRSIBOS</t>
  </si>
  <si>
    <t>1GGDRTUNCA</t>
  </si>
  <si>
    <t>1GGDRXOLPR</t>
  </si>
  <si>
    <t>1GGENAGRPO</t>
  </si>
  <si>
    <t>1GGENALENR</t>
  </si>
  <si>
    <t>1GGENANACA</t>
  </si>
  <si>
    <t>1GGENCAISA</t>
  </si>
  <si>
    <t>1GGENCEAIG</t>
  </si>
  <si>
    <t>1GGENCINMC</t>
  </si>
  <si>
    <t>1GGENELEGE</t>
  </si>
  <si>
    <t>1GGENEMGEE</t>
  </si>
  <si>
    <t>1GGENENDEO</t>
  </si>
  <si>
    <t>1GGENENLIG</t>
  </si>
  <si>
    <t>1GGENGEELN</t>
  </si>
  <si>
    <t>1GGENGENAT</t>
  </si>
  <si>
    <t>1GGENGENES</t>
  </si>
  <si>
    <t>1GGENGENOC</t>
  </si>
  <si>
    <t>1GGENGRGEO</t>
  </si>
  <si>
    <t>1GGENHIDCO</t>
  </si>
  <si>
    <t>1GGENHIHIJ</t>
  </si>
  <si>
    <t>1GGENHIVIA</t>
  </si>
  <si>
    <t>1GGENHIXAC</t>
  </si>
  <si>
    <t>1GGENINGMA</t>
  </si>
  <si>
    <t>1GGENLUFEG</t>
  </si>
  <si>
    <t>1GGENOEGYC</t>
  </si>
  <si>
    <t>1GGENPAPEL</t>
  </si>
  <si>
    <t>1GGENPUQPL</t>
  </si>
  <si>
    <t>1GGENRENGU</t>
  </si>
  <si>
    <t>1GGENRNACE</t>
  </si>
  <si>
    <t>1GGENSERCM</t>
  </si>
  <si>
    <t>1GGENTERMI</t>
  </si>
  <si>
    <t>1GGENVIEBL</t>
  </si>
  <si>
    <t>1TTRAEMPRR</t>
  </si>
  <si>
    <t>1TTRAETCEE</t>
  </si>
  <si>
    <t>1TTRATRELC</t>
  </si>
  <si>
    <t>1UGUSAGJIC</t>
  </si>
  <si>
    <t>1UGUSEMGEE</t>
  </si>
  <si>
    <t>1UGUSGUAMO</t>
  </si>
  <si>
    <t>1UGUSINMRO</t>
  </si>
  <si>
    <t>1UGUSIRTRA</t>
  </si>
  <si>
    <t>1UGUSOEGYC</t>
  </si>
  <si>
    <t>#</t>
  </si>
  <si>
    <t>País</t>
  </si>
  <si>
    <t>NOMBRE</t>
  </si>
  <si>
    <t>TARIFA</t>
  </si>
  <si>
    <t>Energía Demandada o Consumida (MWh)</t>
  </si>
  <si>
    <t>CC por Agente (US$)</t>
  </si>
  <si>
    <t>PAN</t>
  </si>
  <si>
    <t xml:space="preserve">DEMANDA DE ENERGÍA REGIONAL (MWh) : </t>
  </si>
  <si>
    <t>TOTAL MES</t>
  </si>
  <si>
    <t>MONTOS (US$)</t>
  </si>
  <si>
    <t>IARM
(CRIE-31-2018)</t>
  </si>
  <si>
    <t>CC MES</t>
  </si>
  <si>
    <t>CLASIFICACIÓN</t>
  </si>
  <si>
    <t>PAÍS</t>
  </si>
  <si>
    <t>TRAMOS DE LÍNEA</t>
  </si>
  <si>
    <t>DPI</t>
  </si>
  <si>
    <t>Tramo</t>
  </si>
  <si>
    <t>GUA</t>
  </si>
  <si>
    <t>PANALUYA – EL FLORIDO</t>
  </si>
  <si>
    <t>AGUACAPA – LA VEGA</t>
  </si>
  <si>
    <t>LA VEGA – FRONTERA EL SALVADOR</t>
  </si>
  <si>
    <t>ELS</t>
  </si>
  <si>
    <t xml:space="preserve">FRONTERA GUATEMALA - AHUACHAPAN </t>
  </si>
  <si>
    <t>15 SEPTIEMBRE – FRONTERA HONDURAS</t>
  </si>
  <si>
    <t>HON</t>
  </si>
  <si>
    <t>LT EL FLORIDO – SAN NICOLÁS</t>
  </si>
  <si>
    <t>FRONTERA EL SALVADOR - AGUACALIENTE</t>
  </si>
  <si>
    <t>AGUACALIENTE - FRONTERA NICARAGUA</t>
  </si>
  <si>
    <t>NIC</t>
  </si>
  <si>
    <t>FRONTERA HONDURAS - SANDINO</t>
  </si>
  <si>
    <t>TICUANTEPE – FRONTERA COSTA RICA</t>
  </si>
  <si>
    <t>CRI</t>
  </si>
  <si>
    <t xml:space="preserve">FRONTERA NICARAGUA – CAÑAS </t>
  </si>
  <si>
    <t>RÍO CLARO – FRONTERA PANAMÁ</t>
  </si>
  <si>
    <t>Total</t>
  </si>
  <si>
    <t>FRONTERA COSTA RICA – LT DOMINICAL</t>
  </si>
  <si>
    <t>Total lnterconectores</t>
  </si>
  <si>
    <t>NO INTERCONECTORES</t>
  </si>
  <si>
    <t>GUATE NORTE - SAN AGUSTIN</t>
  </si>
  <si>
    <t xml:space="preserve">SAN AGUSTIN - PANALUYA </t>
  </si>
  <si>
    <t>AHUACHAPAN –  NEJAPA</t>
  </si>
  <si>
    <t>NEJAPA - 15 SEPTIEMBRE</t>
  </si>
  <si>
    <t>LT SAN NICOLÁS  – SAN BUENAVENTURA</t>
  </si>
  <si>
    <t>SAN BUENAVENTURA – TORRE 43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</si>
  <si>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</si>
  <si>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</si>
  <si>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</si>
  <si>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</si>
  <si>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</si>
  <si>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</si>
  <si>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LT DOMINICAL</t>
  </si>
  <si>
    <t>Total No Interconectores</t>
  </si>
  <si>
    <t xml:space="preserve">TOTAL CC </t>
  </si>
  <si>
    <t>TARIFA CARGO COMPLEMENTARIO (US$/MWh)</t>
  </si>
  <si>
    <t>CLASIFICACIÓN  /  PAÍS</t>
  </si>
  <si>
    <t>TARIFA TOTAL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</si>
  <si>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</si>
  <si>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</si>
  <si>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</si>
  <si>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</si>
  <si>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</si>
  <si>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</si>
  <si>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</si>
  <si>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</si>
  <si>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</si>
  <si>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</si>
  <si>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CSMse (Compensación Semestral del MER)</t>
  </si>
  <si>
    <t>IARM</t>
  </si>
  <si>
    <t>CSMse</t>
  </si>
  <si>
    <t>CMMs</t>
  </si>
  <si>
    <t>6UVH_DES</t>
  </si>
  <si>
    <t>6UPECCOLA06</t>
  </si>
  <si>
    <t>6UPECCOLA51</t>
  </si>
  <si>
    <t>6UAGROIND</t>
  </si>
  <si>
    <t>6ULAPRENSA</t>
  </si>
  <si>
    <t>6UCONDA12OC</t>
  </si>
  <si>
    <t>2C_C60</t>
  </si>
  <si>
    <t>2G_G12</t>
  </si>
  <si>
    <t>1GGENTRAEL</t>
  </si>
  <si>
    <t>6UVH_TOC</t>
  </si>
  <si>
    <t>6UNESTLELOMA</t>
  </si>
  <si>
    <t>1UGUSENRSW</t>
  </si>
  <si>
    <t>1UGUSENTRI</t>
  </si>
  <si>
    <t>6UTUBOTEC</t>
  </si>
  <si>
    <t>6UTORREALBA</t>
  </si>
  <si>
    <t>6UTDNO_PMA</t>
  </si>
  <si>
    <t>6UTDNO_CHO</t>
  </si>
  <si>
    <t>6UTDNO_PAV</t>
  </si>
  <si>
    <t>6UC_CONT</t>
  </si>
  <si>
    <t>6UC_GUAY</t>
  </si>
  <si>
    <t>6UC_HPMA</t>
  </si>
  <si>
    <t>6UC_SOLLOY</t>
  </si>
  <si>
    <t>6UXANCLAS</t>
  </si>
  <si>
    <t>6UXSBANITA</t>
  </si>
  <si>
    <t>6UXCHITRE</t>
  </si>
  <si>
    <t>6UXSTGO</t>
  </si>
  <si>
    <t>6UXDAVID</t>
  </si>
  <si>
    <t>6UXCREY</t>
  </si>
  <si>
    <t>6UXLAGO</t>
  </si>
  <si>
    <t>6UXACACIA</t>
  </si>
  <si>
    <t>6UXPUEBLO</t>
  </si>
  <si>
    <t>6UXMRICO</t>
  </si>
  <si>
    <t>6UXOFICENT</t>
  </si>
  <si>
    <t>6UXOAGUA</t>
  </si>
  <si>
    <t>6UXPACORA</t>
  </si>
  <si>
    <t>6UXSMGTO</t>
  </si>
  <si>
    <t>6UXVLUCRE</t>
  </si>
  <si>
    <t>4GEGR</t>
  </si>
  <si>
    <t>DIFERENCIA</t>
  </si>
  <si>
    <t>6UMACELLO</t>
  </si>
  <si>
    <t>6UCHSF</t>
  </si>
  <si>
    <t>6UJPRADO</t>
  </si>
  <si>
    <t>6UTMECDEP</t>
  </si>
  <si>
    <t>6URSPITA</t>
  </si>
  <si>
    <t>6URSTRANS</t>
  </si>
  <si>
    <t>6URSCESTE</t>
  </si>
  <si>
    <t>6URSBGOLF</t>
  </si>
  <si>
    <t>6UMEGAMALL</t>
  </si>
  <si>
    <t>6UFEDUDOR</t>
  </si>
  <si>
    <t>6UFEDUM8</t>
  </si>
  <si>
    <t>6UCWSCLARA</t>
  </si>
  <si>
    <t>6USCARTSAN</t>
  </si>
  <si>
    <t>6USERVICAR</t>
  </si>
  <si>
    <t>6UCWBAL</t>
  </si>
  <si>
    <t>6UCWHOPB</t>
  </si>
  <si>
    <t>6UCWJFRA2</t>
  </si>
  <si>
    <t>6UXARRAIJ</t>
  </si>
  <si>
    <t>6UXVALEGRE</t>
  </si>
  <si>
    <t>6UC_SHERAT</t>
  </si>
  <si>
    <t>6UCWAGUAS</t>
  </si>
  <si>
    <t>6UCWEXP</t>
  </si>
  <si>
    <t>6UCWDAVID</t>
  </si>
  <si>
    <t>1GGDRHIDRX</t>
  </si>
  <si>
    <t>1GGENOXEII</t>
  </si>
  <si>
    <t>5B</t>
  </si>
  <si>
    <t>5A</t>
  </si>
  <si>
    <t>2C_C51</t>
  </si>
  <si>
    <t>1GGDRAGLAE</t>
  </si>
  <si>
    <t>1GGENESIES</t>
  </si>
  <si>
    <t>6UCWDORADO</t>
  </si>
  <si>
    <t>6UCWRABAJO</t>
  </si>
  <si>
    <t>6UPASCUAL</t>
  </si>
  <si>
    <t>6UCWCOLON</t>
  </si>
  <si>
    <t>6UCWJFRA1</t>
  </si>
  <si>
    <t>6UCWHOPA</t>
  </si>
  <si>
    <t>6UXELCOCO</t>
  </si>
  <si>
    <t>6UGLION</t>
  </si>
  <si>
    <t>1TTRATRENC</t>
  </si>
  <si>
    <t>6GRCHICO</t>
  </si>
  <si>
    <t>6UPETPMA</t>
  </si>
  <si>
    <t>6UNESPSUR</t>
  </si>
  <si>
    <t>6URSMPLAZA</t>
  </si>
  <si>
    <t>6URSHOWARD</t>
  </si>
  <si>
    <t>6URSBVISTA</t>
  </si>
  <si>
    <t>6URSMARKET</t>
  </si>
  <si>
    <t>6URSCORONA</t>
  </si>
  <si>
    <t>6URSCHITRE</t>
  </si>
  <si>
    <t>6UXALBROOK</t>
  </si>
  <si>
    <t>6UDELYRBVTA</t>
  </si>
  <si>
    <t>1GGDRLEEVE</t>
  </si>
  <si>
    <t>6UMAZUL</t>
  </si>
  <si>
    <t>6UMED12OC</t>
  </si>
  <si>
    <t>6UMEDCBAN</t>
  </si>
  <si>
    <t>6UMARRIOTT</t>
  </si>
  <si>
    <t>6UORONORTE</t>
  </si>
  <si>
    <t>6USCARVALG</t>
  </si>
  <si>
    <t>6USCARPME</t>
  </si>
  <si>
    <t>6USCARCLLAN</t>
  </si>
  <si>
    <t>6UHWYND_AB</t>
  </si>
  <si>
    <t>6UDOITDOR</t>
  </si>
  <si>
    <t>6UHAMEGLIO</t>
  </si>
  <si>
    <t>6UHRIANTOC</t>
  </si>
  <si>
    <t>6UPOTMEN</t>
  </si>
  <si>
    <t>2C_C61</t>
  </si>
  <si>
    <t>2G_G13</t>
  </si>
  <si>
    <t>2G_G14</t>
  </si>
  <si>
    <t>1GGENHIDCA</t>
  </si>
  <si>
    <t>1TTRATEEDN</t>
  </si>
  <si>
    <t>6USORTIS3</t>
  </si>
  <si>
    <t>6UDIGIPMA</t>
  </si>
  <si>
    <t>6UMIRAMAR</t>
  </si>
  <si>
    <t>6UHPBONITA</t>
  </si>
  <si>
    <t>6UHHINN</t>
  </si>
  <si>
    <t>6ULEMERID</t>
  </si>
  <si>
    <t>6UHBUENAV</t>
  </si>
  <si>
    <t>1GGDRHIDSA</t>
  </si>
  <si>
    <t>1TTRATRENR</t>
  </si>
  <si>
    <t>6GUEPPME2</t>
  </si>
  <si>
    <t>6URSAPLAZA</t>
  </si>
  <si>
    <t>6UINDTOC</t>
  </si>
  <si>
    <t>6UVMERCA</t>
  </si>
  <si>
    <t>6UPECCOLA63</t>
  </si>
  <si>
    <t>6UCINEPDOR</t>
  </si>
  <si>
    <t>6UCINEPAND</t>
  </si>
  <si>
    <t>6UINDOFIC</t>
  </si>
  <si>
    <t>6UGAMBOA</t>
  </si>
  <si>
    <t>6URAMADA</t>
  </si>
  <si>
    <t>6UBRISTOL</t>
  </si>
  <si>
    <t>6UAVIPACVAC</t>
  </si>
  <si>
    <t>6UINDESPIN</t>
  </si>
  <si>
    <t>6UINDAGUAD</t>
  </si>
  <si>
    <t>6UINDALANJ</t>
  </si>
  <si>
    <t>2C_C64</t>
  </si>
  <si>
    <t>1GGENCOELL</t>
  </si>
  <si>
    <t>6GDESHIDCORP</t>
  </si>
  <si>
    <t>6UDOITALB</t>
  </si>
  <si>
    <t>6UDOITCHI</t>
  </si>
  <si>
    <t>6UDOITWES</t>
  </si>
  <si>
    <t>6UEBELL</t>
  </si>
  <si>
    <t>6UFINCENT</t>
  </si>
  <si>
    <t>6UHOSPNAC</t>
  </si>
  <si>
    <t>6UHPROPERT</t>
  </si>
  <si>
    <t>6UHSMARIA</t>
  </si>
  <si>
    <t>6UICEGAMING</t>
  </si>
  <si>
    <t>6UMAJESTIC</t>
  </si>
  <si>
    <t>6UMOLPASA</t>
  </si>
  <si>
    <t>6UATRIO1</t>
  </si>
  <si>
    <t>6UPMAR1</t>
  </si>
  <si>
    <t>6UPETITEPMA</t>
  </si>
  <si>
    <t>6UFPARK28</t>
  </si>
  <si>
    <t>6UIRONTOWER</t>
  </si>
  <si>
    <t>6UBPARK</t>
  </si>
  <si>
    <t>6UCINEPMP35</t>
  </si>
  <si>
    <t>6UCINEPSOH81</t>
  </si>
  <si>
    <t>6UCINEPWE54</t>
  </si>
  <si>
    <t>6UCORUNA13</t>
  </si>
  <si>
    <t>6UCPBCEN31</t>
  </si>
  <si>
    <t>6UCUNION20</t>
  </si>
  <si>
    <t>6UDOIT12OC</t>
  </si>
  <si>
    <t>6UDOITBGOL</t>
  </si>
  <si>
    <t>6UDOITCENT</t>
  </si>
  <si>
    <t>6UDOITDAV80</t>
  </si>
  <si>
    <t>6UDOITLDON</t>
  </si>
  <si>
    <t>6UDOITLPUE</t>
  </si>
  <si>
    <t>6UDOITTOC</t>
  </si>
  <si>
    <t>6UDOITVZAI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</si>
  <si>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</si>
  <si>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</si>
  <si>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</si>
  <si>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</si>
  <si>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</si>
  <si>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</si>
  <si>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</si>
  <si>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</si>
  <si>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</si>
  <si>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</si>
  <si>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</si>
  <si>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</si>
  <si>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</si>
  <si>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</si>
  <si>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</si>
  <si>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</si>
  <si>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</si>
  <si>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</si>
  <si>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</si>
  <si>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</si>
  <si>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</si>
  <si>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6UFASANTB81</t>
  </si>
  <si>
    <t>6UFATMUER63</t>
  </si>
  <si>
    <t>6UFAVLUC26</t>
  </si>
  <si>
    <t>6UFMOTTA</t>
  </si>
  <si>
    <t>6UFMPLAZ40</t>
  </si>
  <si>
    <t>6UHCENTR72</t>
  </si>
  <si>
    <t>6UHCROWNETOC</t>
  </si>
  <si>
    <t>6UHHINNEX67</t>
  </si>
  <si>
    <t>6UHSANFE20</t>
  </si>
  <si>
    <t>6UHWESTINCE</t>
  </si>
  <si>
    <t>6ULAVERY96</t>
  </si>
  <si>
    <t>6ULUNAB</t>
  </si>
  <si>
    <t>6UMARRAI43</t>
  </si>
  <si>
    <t>6UMCALID42</t>
  </si>
  <si>
    <t>6UMPFRIGO57</t>
  </si>
  <si>
    <t>6UMPLAZA</t>
  </si>
  <si>
    <t>6UMPME83</t>
  </si>
  <si>
    <t>6UMPOLIS</t>
  </si>
  <si>
    <t>6UOCEANIA</t>
  </si>
  <si>
    <t>6GPANASOLAR</t>
  </si>
  <si>
    <t>6UPHACQUA1</t>
  </si>
  <si>
    <t>6UPHGLOB78</t>
  </si>
  <si>
    <t>6UPHTOC71</t>
  </si>
  <si>
    <t>6UPHVITRI85</t>
  </si>
  <si>
    <t>6UPROSERV97</t>
  </si>
  <si>
    <t>6URETCEN</t>
  </si>
  <si>
    <t>6USORTIS</t>
  </si>
  <si>
    <t>6UTZANETATOS</t>
  </si>
  <si>
    <t>6UVIVUNIDOS</t>
  </si>
  <si>
    <t>6UXPNOME</t>
  </si>
  <si>
    <t>2C_C66</t>
  </si>
  <si>
    <t>1GGENBIOEN</t>
  </si>
  <si>
    <t>4UHME</t>
  </si>
  <si>
    <t>6UACMARRI97</t>
  </si>
  <si>
    <t>6UINVMEREG</t>
  </si>
  <si>
    <t>6UMBGOLF92</t>
  </si>
  <si>
    <t>6UMCALI43</t>
  </si>
  <si>
    <t>6UMCHITRE86</t>
  </si>
  <si>
    <t>6UMCORO12</t>
  </si>
  <si>
    <t>6UMETALPAN</t>
  </si>
  <si>
    <t>6UMNTOC17</t>
  </si>
  <si>
    <t>6UMSGO26</t>
  </si>
  <si>
    <t>6UOCEANTWO</t>
  </si>
  <si>
    <t>6UPROMGTOWER</t>
  </si>
  <si>
    <t>IARMES 
CRIE-49-2019</t>
  </si>
  <si>
    <t>IARMES AJUSTADO 2019
CRIE-49-2019</t>
  </si>
  <si>
    <t>6UDECAMERON</t>
  </si>
  <si>
    <t>6UHSDIAMOND</t>
  </si>
  <si>
    <t>6UHSOLOY</t>
  </si>
  <si>
    <t>6UMCSUR88</t>
  </si>
  <si>
    <t>6UMMALL31</t>
  </si>
  <si>
    <t>6UMSPOLL</t>
  </si>
  <si>
    <t>6UMTOC55</t>
  </si>
  <si>
    <t>6UREY24DIC</t>
  </si>
  <si>
    <t>6UREYBGOLF</t>
  </si>
  <si>
    <t>6UREYCENTEN</t>
  </si>
  <si>
    <t>6UREYCESTE</t>
  </si>
  <si>
    <t>6UREYCHANIS</t>
  </si>
  <si>
    <t>6UREYDORADO</t>
  </si>
  <si>
    <t>6UREYMILLA8</t>
  </si>
  <si>
    <t>6UREYMPCAB</t>
  </si>
  <si>
    <t>6UREYVLUCRE</t>
  </si>
  <si>
    <t>6UROROCRIST</t>
  </si>
  <si>
    <t>6UTENTOWER</t>
  </si>
  <si>
    <t>6UTHEPOINT</t>
  </si>
  <si>
    <t>6UXCATIVA</t>
  </si>
  <si>
    <t>6UXCHANG</t>
  </si>
  <si>
    <t>6UXCHORRILLO</t>
  </si>
  <si>
    <t>6UXTRANSIST</t>
  </si>
  <si>
    <t>6UAHUEFER85</t>
  </si>
  <si>
    <t>6UARCEALIANZ</t>
  </si>
  <si>
    <t>6UARCEAV_P</t>
  </si>
  <si>
    <t>6UARCENEV60</t>
  </si>
  <si>
    <t>6UARCEPERU33</t>
  </si>
  <si>
    <t>6UASAMCPDOR</t>
  </si>
  <si>
    <t>6UBGRALCO64</t>
  </si>
  <si>
    <t>6UCWSANFCO</t>
  </si>
  <si>
    <t>6UDICARI03</t>
  </si>
  <si>
    <t>6UFC_AGDCE</t>
  </si>
  <si>
    <t>6UFC_INTERN1</t>
  </si>
  <si>
    <t>6UINDASA</t>
  </si>
  <si>
    <t>6ULONDONREG</t>
  </si>
  <si>
    <t>6UMANZANILLO</t>
  </si>
  <si>
    <t>6UMMDHOTEL</t>
  </si>
  <si>
    <t>6UPGENERALES</t>
  </si>
  <si>
    <t>6UPROLUXSA</t>
  </si>
  <si>
    <t>6UPURISSIMA</t>
  </si>
  <si>
    <t>6UP_SLIBRADA</t>
  </si>
  <si>
    <t>6UREY12OCT</t>
  </si>
  <si>
    <t>6UREY4ALTOS</t>
  </si>
  <si>
    <t>6UREYCALLE7</t>
  </si>
  <si>
    <t>6UREYCEDIM8</t>
  </si>
  <si>
    <t>6UREYLEFEVRE</t>
  </si>
  <si>
    <t>6UREYSABANI</t>
  </si>
  <si>
    <t>6UREYSMARIA</t>
  </si>
  <si>
    <t>6UREYVERSAL</t>
  </si>
  <si>
    <t>6UTOWNCENTER</t>
  </si>
  <si>
    <t>PC (Factor de Compensación Semestral)**</t>
  </si>
  <si>
    <t>6GACP</t>
  </si>
  <si>
    <t>6UARCELAMESA</t>
  </si>
  <si>
    <t>6UARCERADIAL</t>
  </si>
  <si>
    <t>6UCARCOCLE</t>
  </si>
  <si>
    <t>6UCROWNPMA</t>
  </si>
  <si>
    <t>6UFC_CABIMA</t>
  </si>
  <si>
    <t>6UFC_DORADO</t>
  </si>
  <si>
    <t>6UFC_LADONA</t>
  </si>
  <si>
    <t>6UFC_LANDES</t>
  </si>
  <si>
    <t>6UFC_PUEBLO</t>
  </si>
  <si>
    <t>6UFC_PZATOC</t>
  </si>
  <si>
    <t>6UFETV</t>
  </si>
  <si>
    <t>6UGPH_DORABK</t>
  </si>
  <si>
    <t>6UGPH_DORLAN</t>
  </si>
  <si>
    <t>6UGPH_SAKSLP</t>
  </si>
  <si>
    <t>6UGPH_SAKSMM</t>
  </si>
  <si>
    <t>6UGPH_SAKSSM</t>
  </si>
  <si>
    <t>6UHCOURTY</t>
  </si>
  <si>
    <t>6UHUNGSHENG</t>
  </si>
  <si>
    <t>6UMSANM</t>
  </si>
  <si>
    <t>6UMSTANA</t>
  </si>
  <si>
    <t>6UPHCECCLUB</t>
  </si>
  <si>
    <t>6UPHMMALL</t>
  </si>
  <si>
    <t>6UPISO13</t>
  </si>
  <si>
    <t>6UPLASTIG25</t>
  </si>
  <si>
    <t>6UPROMDOR</t>
  </si>
  <si>
    <t>6UREYCORONA</t>
  </si>
  <si>
    <t>6UREYCVERDE</t>
  </si>
  <si>
    <t>6UREYMPVMAR</t>
  </si>
  <si>
    <t>6UREYPARRAIJ</t>
  </si>
  <si>
    <t>6UREYPVALLE</t>
  </si>
  <si>
    <t>6UROMBOLIVAR</t>
  </si>
  <si>
    <t>6UROMBUGABA</t>
  </si>
  <si>
    <t>6USFAMILIA</t>
  </si>
  <si>
    <t>6UTVNCAZUL</t>
  </si>
  <si>
    <t>6UAGCEDICAR</t>
  </si>
  <si>
    <t>6UAGDAVID</t>
  </si>
  <si>
    <t>6UAGPLANTAC</t>
  </si>
  <si>
    <t>6UARCATA</t>
  </si>
  <si>
    <t>6UCEDIFRIO</t>
  </si>
  <si>
    <t>6UCEDISADAV</t>
  </si>
  <si>
    <t>6GCELSIACENT</t>
  </si>
  <si>
    <t>6UCEMEXJDIAZ</t>
  </si>
  <si>
    <t>6UFC_FUERTE</t>
  </si>
  <si>
    <t>6UFC_GRANEST</t>
  </si>
  <si>
    <t>6UHARISTMO</t>
  </si>
  <si>
    <t>6UISTORAGE</t>
  </si>
  <si>
    <t>6UPRICEBGOLF</t>
  </si>
  <si>
    <t>6UPRICECVERD</t>
  </si>
  <si>
    <t>6UPRICEOADM</t>
  </si>
  <si>
    <t>6UPRICESANT</t>
  </si>
  <si>
    <t>6UPRICEVIABR</t>
  </si>
  <si>
    <t>6UPRICEVILAF</t>
  </si>
  <si>
    <t>6UREDEPROSA</t>
  </si>
  <si>
    <t>6UREYCALLE50</t>
  </si>
  <si>
    <t>6UREYDAVID</t>
  </si>
  <si>
    <t>6UREYPASEOAB</t>
  </si>
  <si>
    <t>6UREYSTGO</t>
  </si>
  <si>
    <t>6UREYVALEGRE</t>
  </si>
  <si>
    <t>6UREYVESPANA</t>
  </si>
  <si>
    <t>6UROMLARIV</t>
  </si>
  <si>
    <t>6UROMPDAVID</t>
  </si>
  <si>
    <t>6UROMPTOARM</t>
  </si>
  <si>
    <t>6UROMSMATEO</t>
  </si>
  <si>
    <t>6UTAJO_ARR</t>
  </si>
  <si>
    <t>6UTAJO_TEC</t>
  </si>
  <si>
    <t>6UTAJO_VAC</t>
  </si>
  <si>
    <t>6UBIPEDISON</t>
  </si>
  <si>
    <t>6UCASCHITRE</t>
  </si>
  <si>
    <t>6UCASCOCLE</t>
  </si>
  <si>
    <t>6UCMP1</t>
  </si>
  <si>
    <t>6UCMP2</t>
  </si>
  <si>
    <t>6UENSACV</t>
  </si>
  <si>
    <t>6UFC_BOLERA</t>
  </si>
  <si>
    <t>6UGRANDTOWER</t>
  </si>
  <si>
    <t>6UKFCCHITRE</t>
  </si>
  <si>
    <t>6UPCLUBVAR</t>
  </si>
  <si>
    <t>6UPETROHIELO</t>
  </si>
  <si>
    <t>6UPFOTOC50</t>
  </si>
  <si>
    <t>6UPFOTOCEN</t>
  </si>
  <si>
    <t>6UPFOTOMMALL</t>
  </si>
  <si>
    <t>6UPFOTOZLIB1</t>
  </si>
  <si>
    <t>6UPFOTOZLIB2</t>
  </si>
  <si>
    <t>6UREYCALLE13</t>
  </si>
  <si>
    <t>6UREYCHORRE</t>
  </si>
  <si>
    <t>6UREYPME</t>
  </si>
  <si>
    <t>6UROMDOLEG</t>
  </si>
  <si>
    <t>2G_G16</t>
  </si>
  <si>
    <t>1GGDRCOMOE</t>
  </si>
  <si>
    <t>IAR AJUSTADO 2020
CRIE-49-2020</t>
  </si>
  <si>
    <t>MONTO FACTURADO DE ENERO A JUNIO 2020</t>
  </si>
  <si>
    <t>MONTO PENDIENTE DE FACTURAR INCLUYENDO EL AJUSTE DE JULIO A DICIEMBRE 2020</t>
  </si>
  <si>
    <t>BUSi</t>
  </si>
  <si>
    <t>BUSj</t>
  </si>
  <si>
    <t>CKT</t>
  </si>
  <si>
    <t>Insumo</t>
  </si>
  <si>
    <t>Aplicación de la primer resolución</t>
  </si>
  <si>
    <t>SUBTOTAL</t>
  </si>
  <si>
    <t>Verificador</t>
  </si>
  <si>
    <t>Resultado</t>
  </si>
  <si>
    <t>IAR vigente (ultima resolución)</t>
  </si>
  <si>
    <t>I</t>
  </si>
  <si>
    <t>II
( I / 12 )</t>
  </si>
  <si>
    <t>6GENELSOLAR</t>
  </si>
  <si>
    <t>6GGANA</t>
  </si>
  <si>
    <t>6UALICAPCEDI</t>
  </si>
  <si>
    <t>6UALICAPPLAN</t>
  </si>
  <si>
    <t>6UALMACENAJE</t>
  </si>
  <si>
    <t>6UANCLASM1</t>
  </si>
  <si>
    <t>6UANCLASM2</t>
  </si>
  <si>
    <t>6UARGOSTOC</t>
  </si>
  <si>
    <t>6UASSAC50</t>
  </si>
  <si>
    <t>6UBICSA</t>
  </si>
  <si>
    <t>6UBNP12OCT</t>
  </si>
  <si>
    <t>6UBNPIMPR</t>
  </si>
  <si>
    <t>6UBNPMATRIZ</t>
  </si>
  <si>
    <t>6UBNPRESNAC</t>
  </si>
  <si>
    <t>6UBNPTRAN</t>
  </si>
  <si>
    <t>6UBONLACBG</t>
  </si>
  <si>
    <t>6UBRISASDEAM</t>
  </si>
  <si>
    <t>6UCCHEBREO</t>
  </si>
  <si>
    <t>6UCCONTAIN13</t>
  </si>
  <si>
    <t>6UCCROWNHRAD</t>
  </si>
  <si>
    <t>6UCDELSABER</t>
  </si>
  <si>
    <t>6UCGOLF</t>
  </si>
  <si>
    <t>6UCINEANCLAS</t>
  </si>
  <si>
    <t>6UDAVIVIENDA</t>
  </si>
  <si>
    <t>6UDELMONTE</t>
  </si>
  <si>
    <t>6UEDIF3M</t>
  </si>
  <si>
    <t>6UEUBP</t>
  </si>
  <si>
    <t>6UEVOLTOW</t>
  </si>
  <si>
    <t>6UFARACVAC</t>
  </si>
  <si>
    <t>6UFCARRIAZO</t>
  </si>
  <si>
    <t>6UFC_HINTER2</t>
  </si>
  <si>
    <t>6UGPH_SAKSDO</t>
  </si>
  <si>
    <t>6UGPH_SAKSGO</t>
  </si>
  <si>
    <t>6UGSK_JDIAZ</t>
  </si>
  <si>
    <t>6UHIPICA</t>
  </si>
  <si>
    <t>6UHITALIANA</t>
  </si>
  <si>
    <t>6UHPALACIOS</t>
  </si>
  <si>
    <t>6UHPBLANCA</t>
  </si>
  <si>
    <t>6UHRIU</t>
  </si>
  <si>
    <t>6UHYATTPLACE</t>
  </si>
  <si>
    <t>6UJERUSALEM</t>
  </si>
  <si>
    <t>6UJUMBO</t>
  </si>
  <si>
    <t>6UKFCBETANIA</t>
  </si>
  <si>
    <t>6UKFCCENTEN</t>
  </si>
  <si>
    <t>6UKFCMANANIT</t>
  </si>
  <si>
    <t>6UKFCMILLA8</t>
  </si>
  <si>
    <t>6UKFCSTGO</t>
  </si>
  <si>
    <t>6UKNETWORKS</t>
  </si>
  <si>
    <t>6UMAYSZL1</t>
  </si>
  <si>
    <t>6UMC_ARRCAB</t>
  </si>
  <si>
    <t>6UMC_ARRCHC</t>
  </si>
  <si>
    <t>6UMEDIPAN</t>
  </si>
  <si>
    <t>6UMETRO5MAY</t>
  </si>
  <si>
    <t>6UMETROAND</t>
  </si>
  <si>
    <t>6UMOTBODEGA2</t>
  </si>
  <si>
    <t>6UMOTDISPLAY</t>
  </si>
  <si>
    <t>6UNIELSPED</t>
  </si>
  <si>
    <t>6UNIKOBAL</t>
  </si>
  <si>
    <t>6UNIKOC50</t>
  </si>
  <si>
    <t>6UNIKODORADO</t>
  </si>
  <si>
    <t>6UNIKOPBLOS</t>
  </si>
  <si>
    <t>6UNIKOPME</t>
  </si>
  <si>
    <t>6UNIKORABAJO</t>
  </si>
  <si>
    <t>6UNIKOTER</t>
  </si>
  <si>
    <t>6UOASISTROP</t>
  </si>
  <si>
    <t>6UOPENBLUE1</t>
  </si>
  <si>
    <t>6UOPENBLUE2</t>
  </si>
  <si>
    <t>6UPCLUB12OCT</t>
  </si>
  <si>
    <t>6UPEDFFOODS</t>
  </si>
  <si>
    <t>6UPHDREAM</t>
  </si>
  <si>
    <t>6UPHPANAMAR</t>
  </si>
  <si>
    <t>6UPHPEARL</t>
  </si>
  <si>
    <t>6UPRICEMPARK</t>
  </si>
  <si>
    <t>6UPRODHIELO</t>
  </si>
  <si>
    <t>6UPROLACSA</t>
  </si>
  <si>
    <t>6UPROMARINA</t>
  </si>
  <si>
    <t>6UPTPCAZUL</t>
  </si>
  <si>
    <t>6URODEO</t>
  </si>
  <si>
    <t>6US99_ALBRO</t>
  </si>
  <si>
    <t>6US99_BGOLF</t>
  </si>
  <si>
    <t>6US99_CHITRE</t>
  </si>
  <si>
    <t>6US99_COL2K</t>
  </si>
  <si>
    <t>6US99_COSTAE</t>
  </si>
  <si>
    <t>6US99_DONA</t>
  </si>
  <si>
    <t>6US99_FARO</t>
  </si>
  <si>
    <t>6US99_PENON</t>
  </si>
  <si>
    <t>6US99_PORTO</t>
  </si>
  <si>
    <t>6US99_PTAPAC</t>
  </si>
  <si>
    <t>6US99_PZACAR</t>
  </si>
  <si>
    <t>6US99_PZAIT</t>
  </si>
  <si>
    <t>6US99_PZATOC</t>
  </si>
  <si>
    <t>6US99_SANFCO</t>
  </si>
  <si>
    <t>6US99_SANTI</t>
  </si>
  <si>
    <t>6US99_TMUER</t>
  </si>
  <si>
    <t>6US99_VPORR</t>
  </si>
  <si>
    <t>6USCARCHITRE</t>
  </si>
  <si>
    <t>6USCARTABLAS</t>
  </si>
  <si>
    <t>6USHELTER</t>
  </si>
  <si>
    <t>6USUPERDELIK</t>
  </si>
  <si>
    <t>6USYYPMA</t>
  </si>
  <si>
    <t>6UTBELLDOR</t>
  </si>
  <si>
    <t>6UTELECTOR</t>
  </si>
  <si>
    <t>6UTORREPMA</t>
  </si>
  <si>
    <t>6UUIP</t>
  </si>
  <si>
    <t>6UXBUGABA</t>
  </si>
  <si>
    <t>6UXLASTABLAS</t>
  </si>
  <si>
    <t>2C_C67</t>
  </si>
  <si>
    <t>1GGENENSAJ</t>
  </si>
  <si>
    <t>1GGENINGSD</t>
  </si>
  <si>
    <t>1TTRAREELC</t>
  </si>
  <si>
    <t>AGENTE</t>
  </si>
  <si>
    <t>DEMANDA</t>
  </si>
  <si>
    <t>6UPHYCLUB</t>
  </si>
  <si>
    <t>1GGDRHIDRL</t>
  </si>
  <si>
    <t>6UCADASAGC</t>
  </si>
  <si>
    <t>6UHMELIA</t>
  </si>
  <si>
    <t>6UMAYSCELECT</t>
  </si>
  <si>
    <t>6UPROCINDCAR</t>
  </si>
  <si>
    <t>6UTIKAL</t>
  </si>
  <si>
    <t>6UPHREGALIA</t>
  </si>
  <si>
    <t>6GPHOTODEVC</t>
  </si>
  <si>
    <t>6UFLAMAR1</t>
  </si>
  <si>
    <t>6UJUMBOCH</t>
  </si>
  <si>
    <t>6UMACHIR</t>
  </si>
  <si>
    <t>6UXTSANTGO</t>
  </si>
  <si>
    <t>1CCOMENGPG</t>
  </si>
  <si>
    <t>1GGDRHIDCH</t>
  </si>
  <si>
    <t>1GGENESAES</t>
  </si>
  <si>
    <t>6GHCAISAN</t>
  </si>
  <si>
    <t>6UCOPAVILU</t>
  </si>
  <si>
    <t>6UMELOCOCEN</t>
  </si>
  <si>
    <t>6UMELOOFLBON</t>
  </si>
  <si>
    <t>6UMETROHOTEL</t>
  </si>
  <si>
    <t>6UPSAINTTERM</t>
  </si>
  <si>
    <t>6USCARAG</t>
  </si>
  <si>
    <t>6USCARPALE</t>
  </si>
  <si>
    <t>4UTWN</t>
  </si>
  <si>
    <t>2G_G17</t>
  </si>
  <si>
    <t>1GGDRHIDVI</t>
  </si>
  <si>
    <t>6GCELSIAALT</t>
  </si>
  <si>
    <t>6GCELSIABON</t>
  </si>
  <si>
    <t>6UGALORES</t>
  </si>
  <si>
    <t>6UHOTELW</t>
  </si>
  <si>
    <t>6UPHLAMALL</t>
  </si>
  <si>
    <t>6UPHOCBUPLZ</t>
  </si>
  <si>
    <t>1GGDRENLAT</t>
  </si>
  <si>
    <t>SCGCse-1 (al 31 de diciembre 2020)</t>
  </si>
  <si>
    <t>IAR ANUAL 2021
(Resolución CRIE-69-2020)</t>
  </si>
  <si>
    <t>IAR 2021
CRIE-69-2020</t>
  </si>
  <si>
    <t>IAR CALC</t>
  </si>
  <si>
    <t>IAR PASTED</t>
  </si>
  <si>
    <t>DIFF</t>
  </si>
  <si>
    <t>IARMES 2021
CRIE-69-2020</t>
  </si>
  <si>
    <t>6GAVANZALIA</t>
  </si>
  <si>
    <t>6GCALDERA</t>
  </si>
  <si>
    <t>6GEGEISTMO</t>
  </si>
  <si>
    <t>6UALORICAJD</t>
  </si>
  <si>
    <t>6UCOIDCDIV</t>
  </si>
  <si>
    <t>6UCONWAYAL</t>
  </si>
  <si>
    <t>6UCONWAYLPB</t>
  </si>
  <si>
    <t>6UCONWAYMC</t>
  </si>
  <si>
    <t>6UMCALI703</t>
  </si>
  <si>
    <t>6USCBANK</t>
  </si>
  <si>
    <t>6UTELEBOB</t>
  </si>
  <si>
    <t>1CCOMCOENM</t>
  </si>
  <si>
    <t>1CCOMCOREL</t>
  </si>
  <si>
    <t>1GGENINGUN</t>
  </si>
  <si>
    <t>6UCINEMMALL</t>
  </si>
  <si>
    <t>6UCONWAYWL</t>
  </si>
  <si>
    <t>6UFEDUAG</t>
  </si>
  <si>
    <t>6UPPCCRIST</t>
  </si>
  <si>
    <t>6UXVLOBOS</t>
  </si>
  <si>
    <t>2G_G18</t>
  </si>
  <si>
    <t>1GGENGENEP</t>
  </si>
  <si>
    <t>1GGENHIDRA</t>
  </si>
  <si>
    <t>6GTECNISOL1</t>
  </si>
  <si>
    <t>6GTECNISOL3</t>
  </si>
  <si>
    <t>6GTECNISOL4</t>
  </si>
  <si>
    <t>6UCWTORREC</t>
  </si>
  <si>
    <t>6UF_ALBROOK</t>
  </si>
  <si>
    <t>6UF_BINGO90</t>
  </si>
  <si>
    <t>6UF_CARIBEN</t>
  </si>
  <si>
    <t>6UF_CHITREN</t>
  </si>
  <si>
    <t>6UF_CHORRERA</t>
  </si>
  <si>
    <t>6UF_CMILLER</t>
  </si>
  <si>
    <t>6UF_PENOME</t>
  </si>
  <si>
    <t>6UF_SANTGO</t>
  </si>
  <si>
    <t>6UF_VALEGRE</t>
  </si>
  <si>
    <t>6UF_VZAITA</t>
  </si>
  <si>
    <t>6UPPCBALBOA</t>
  </si>
  <si>
    <t>6UTERPELCHO</t>
  </si>
  <si>
    <t>6UTERPELCOR</t>
  </si>
  <si>
    <t>6UTERPELPEN</t>
  </si>
  <si>
    <t>6UTERPELSTG</t>
  </si>
  <si>
    <t>6UTITN4ALT</t>
  </si>
  <si>
    <t>6UTITNALBMAL</t>
  </si>
  <si>
    <t>6UTITNANDES</t>
  </si>
  <si>
    <t>6UTITNCALID</t>
  </si>
  <si>
    <t>6UTITNMETROM</t>
  </si>
  <si>
    <t>6UTITNPUEBL</t>
  </si>
  <si>
    <t>6UXCHEPO</t>
  </si>
  <si>
    <t>6UXVISRAEL</t>
  </si>
  <si>
    <t>1CCOMINVNA</t>
  </si>
  <si>
    <t>1GGDRPUNCI</t>
  </si>
  <si>
    <t>1GGENINVPA</t>
  </si>
  <si>
    <t>NOTAS:</t>
  </si>
  <si>
    <t>SERVICIO DE TRANSMISIÓN</t>
  </si>
  <si>
    <r>
      <t>CMMs</t>
    </r>
    <r>
      <rPr>
        <b/>
        <vertAlign val="superscript"/>
        <sz val="11"/>
        <color rgb="FFFFFFFF"/>
        <rFont val="Calibri"/>
        <family val="2"/>
      </rPr>
      <t>1</t>
    </r>
    <r>
      <rPr>
        <b/>
        <sz val="11"/>
        <color rgb="FFFFFFFF"/>
        <rFont val="Calibri"/>
        <family val="2"/>
      </rPr>
      <t xml:space="preserve"> (Compensación mensual del MER)</t>
    </r>
  </si>
  <si>
    <r>
      <rPr>
        <vertAlign val="superscript"/>
        <sz val="12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 xml:space="preserve"> La CMMs forma parte de los fondos para el pago del Ingreso Autorizado Regional Mensual a la EPR por el Servicio de Transmisión Regional, conforme el Anexo 1 de la Resolución CRIE-31-2018.</t>
    </r>
  </si>
  <si>
    <t>6GHPIEDRA</t>
  </si>
  <si>
    <t>6GTECNISOL2</t>
  </si>
  <si>
    <t>6UASEGANCON</t>
  </si>
  <si>
    <t>6UAUTOSTAR</t>
  </si>
  <si>
    <t>6UCCONTAIN2</t>
  </si>
  <si>
    <t>6UFCOFPRIN</t>
  </si>
  <si>
    <t>6UF_ANCLASM</t>
  </si>
  <si>
    <t>6UPOLYENSA</t>
  </si>
  <si>
    <t>6USFITECAN</t>
  </si>
  <si>
    <t>6USFITEDOR</t>
  </si>
  <si>
    <t>6UVTA_PACIFI</t>
  </si>
  <si>
    <t>2C_C72</t>
  </si>
  <si>
    <t>1CCOMCOVEN</t>
  </si>
  <si>
    <t>1GGENINPAG</t>
  </si>
  <si>
    <t>1GGENOXECO</t>
  </si>
  <si>
    <t>1GGENPANTA</t>
  </si>
  <si>
    <t>6UBWESTDO</t>
  </si>
  <si>
    <t>6UHCARIB</t>
  </si>
  <si>
    <t>6UPABO</t>
  </si>
  <si>
    <t>6UTERPELANT</t>
  </si>
  <si>
    <t>1GGDRPERPF</t>
  </si>
  <si>
    <t>CRC</t>
  </si>
  <si>
    <t>MES OPERACIÓN DTER: JULIO 2021</t>
  </si>
  <si>
    <t>MES DEMANDA: JUNIO 2021</t>
  </si>
  <si>
    <t>**Conforme el RESULEVE PRIMERO de la Resolución CRIE-15-2021, el Porcentaje de Compensación Semestral (PC) es un valor de cero punto setenta y seis (0.76) durante los meses de operación de julio a diciembre de 2021.</t>
  </si>
  <si>
    <t>CÁLCULO DE TARIFAS PARA EL CARGO COMPLEMENTARIO SEGÚN  Resoluciones CRIE-31-2018, CRIE-50-2020, CRIE-55-2020, CRIE-69-2020 y CRIE-15-2021.</t>
  </si>
  <si>
    <t>Monto remanente trasladado a la CGC</t>
  </si>
  <si>
    <t>6GFORTUNA</t>
  </si>
  <si>
    <t>6UBIMBO</t>
  </si>
  <si>
    <t>6UGPH_SAKSVE</t>
  </si>
  <si>
    <t>6URSVERSAL</t>
  </si>
  <si>
    <t>4DENATRELBLU</t>
  </si>
  <si>
    <t>4DENATRELMUL</t>
  </si>
  <si>
    <t>4DENATRELSIU</t>
  </si>
  <si>
    <t>4GIHCSA</t>
  </si>
  <si>
    <t>1GGENTECNO</t>
  </si>
  <si>
    <t>CARGO COMPLEMENTARIO: JUNIO 2021</t>
  </si>
  <si>
    <t>CARGO COMPLEMENTARIO JUNIO 2021</t>
  </si>
  <si>
    <t>SCGCse-1
(al 30 de junio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</si>
</sst>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_);_(* \(#,##0.000\);_(* &quot;-&quot;??_);_(@_)"/>
    <numFmt numFmtId="170" formatCode="mm/dd/yyyy"/>
    <numFmt numFmtId="171" formatCode="0.00000%"/>
    <numFmt numFmtId="172" formatCode="mmmm\-yyyy"/>
    <numFmt numFmtId="173" formatCode="#,##0.000"/>
    <numFmt numFmtId="174" formatCode="_(* #,##0.0_);_(* \(#,##0.0\);_(* &quot;-&quot;??_);_(@_)"/>
    <numFmt numFmtId="175" formatCode="#,##0.0;\-#,##0.0"/>
    <numFmt numFmtId="176" formatCode="#,##0.0000"/>
    <numFmt numFmtId="177" formatCode="0.0000"/>
    <numFmt numFmtId="178" formatCode="#,##0.00000000000000"/>
    <numFmt numFmtId="179" formatCode="_-* #,##0.0000000_-;\-* #,##0.0000000_-;_-* &quot;-&quot;??_-;_-@_-"/>
    <numFmt numFmtId="180" formatCode="General&quot; meses&quot;"/>
    <numFmt numFmtId="181" formatCode="_(&quot;$&quot;* #,##0_);_(&quot;$&quot;* \(#,##0\);_(&quot;$&quot;* &quot;-&quot;??_);_(@_)"/>
    <numFmt numFmtId="182" formatCode="_-* #,##0_-;\-* #,##0_-;_-* &quot;-&quot;??_-;_-@_-"/>
    <numFmt numFmtId="183" formatCode="0.0000%"/>
    <numFmt numFmtId="184" formatCode="0.000%"/>
  </numFmts>
  <fonts count="4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FFFFFF"/>
      <name val="Arial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trike/>
      <sz val="11"/>
      <color rgb="FF000000"/>
      <name val="Calibri"/>
      <family val="2"/>
    </font>
    <font>
      <b/>
      <vertAlign val="superscript"/>
      <sz val="11"/>
      <color rgb="FFFFFFFF"/>
      <name val="Calibri"/>
      <family val="2"/>
    </font>
    <font>
      <vertAlign val="superscript"/>
      <sz val="12"/>
      <color rgb="FF000000"/>
      <name val="Calibri"/>
      <family val="2"/>
    </font>
    <font>
      <sz val="11"/>
      <color theme="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</borders>
  <cellStyleXfs count="46">
    <xf numFmtId="0" fontId="0" fillId="0" borderId="0"/>
    <xf numFmtId="0" fontId="21" fillId="0" borderId="53" applyNumberFormat="0" applyFill="0" applyAlignment="0" applyProtection="0"/>
    <xf numFmtId="0" fontId="22" fillId="0" borderId="54" applyNumberFormat="0" applyFill="0" applyAlignment="0" applyProtection="0"/>
    <xf numFmtId="0" fontId="23" fillId="0" borderId="55" applyNumberFormat="0" applyFill="0" applyAlignment="0" applyProtection="0"/>
    <xf numFmtId="0" fontId="27" fillId="17" borderId="56" applyNumberFormat="0" applyAlignment="0" applyProtection="0"/>
    <xf numFmtId="0" fontId="28" fillId="18" borderId="57" applyNumberFormat="0" applyAlignment="0" applyProtection="0"/>
    <xf numFmtId="0" fontId="29" fillId="18" borderId="56" applyNumberFormat="0" applyAlignment="0" applyProtection="0"/>
    <xf numFmtId="0" fontId="30" fillId="0" borderId="58" applyNumberFormat="0" applyFill="0" applyAlignment="0" applyProtection="0"/>
    <xf numFmtId="0" fontId="31" fillId="19" borderId="59" applyNumberFormat="0" applyAlignment="0" applyProtection="0"/>
    <xf numFmtId="0" fontId="34" fillId="0" borderId="61" applyNumberFormat="0" applyFill="0" applyAlignment="0" applyProtection="0"/>
    <xf numFmtId="0" fontId="1" fillId="0" borderId="16"/>
    <xf numFmtId="0" fontId="20" fillId="0" borderId="16" applyNumberFormat="0" applyFill="0" applyBorder="0" applyAlignment="0" applyProtection="0"/>
    <xf numFmtId="0" fontId="23" fillId="0" borderId="16" applyNumberFormat="0" applyFill="0" applyBorder="0" applyAlignment="0" applyProtection="0"/>
    <xf numFmtId="0" fontId="24" fillId="14" borderId="16" applyNumberFormat="0" applyBorder="0" applyAlignment="0" applyProtection="0"/>
    <xf numFmtId="0" fontId="25" fillId="15" borderId="16" applyNumberFormat="0" applyBorder="0" applyAlignment="0" applyProtection="0"/>
    <xf numFmtId="0" fontId="26" fillId="16" borderId="16" applyNumberFormat="0" applyBorder="0" applyAlignment="0" applyProtection="0"/>
    <xf numFmtId="0" fontId="32" fillId="0" borderId="16" applyNumberFormat="0" applyFill="0" applyBorder="0" applyAlignment="0" applyProtection="0"/>
    <xf numFmtId="0" fontId="1" fillId="20" borderId="60" applyNumberFormat="0" applyFont="0" applyAlignment="0" applyProtection="0"/>
    <xf numFmtId="0" fontId="33" fillId="0" borderId="16" applyNumberFormat="0" applyFill="0" applyBorder="0" applyAlignment="0" applyProtection="0"/>
    <xf numFmtId="0" fontId="35" fillId="21" borderId="16" applyNumberFormat="0" applyBorder="0" applyAlignment="0" applyProtection="0"/>
    <xf numFmtId="0" fontId="1" fillId="22" borderId="16" applyNumberFormat="0" applyBorder="0" applyAlignment="0" applyProtection="0"/>
    <xf numFmtId="0" fontId="1" fillId="23" borderId="16" applyNumberFormat="0" applyBorder="0" applyAlignment="0" applyProtection="0"/>
    <xf numFmtId="0" fontId="35" fillId="24" borderId="16" applyNumberFormat="0" applyBorder="0" applyAlignment="0" applyProtection="0"/>
    <xf numFmtId="0" fontId="35" fillId="25" borderId="16" applyNumberFormat="0" applyBorder="0" applyAlignment="0" applyProtection="0"/>
    <xf numFmtId="0" fontId="1" fillId="26" borderId="16" applyNumberFormat="0" applyBorder="0" applyAlignment="0" applyProtection="0"/>
    <xf numFmtId="0" fontId="1" fillId="27" borderId="16" applyNumberFormat="0" applyBorder="0" applyAlignment="0" applyProtection="0"/>
    <xf numFmtId="0" fontId="35" fillId="28" borderId="16" applyNumberFormat="0" applyBorder="0" applyAlignment="0" applyProtection="0"/>
    <xf numFmtId="0" fontId="35" fillId="29" borderId="16" applyNumberFormat="0" applyBorder="0" applyAlignment="0" applyProtection="0"/>
    <xf numFmtId="0" fontId="1" fillId="30" borderId="16" applyNumberFormat="0" applyBorder="0" applyAlignment="0" applyProtection="0"/>
    <xf numFmtId="0" fontId="1" fillId="31" borderId="16" applyNumberFormat="0" applyBorder="0" applyAlignment="0" applyProtection="0"/>
    <xf numFmtId="0" fontId="35" fillId="32" borderId="16" applyNumberFormat="0" applyBorder="0" applyAlignment="0" applyProtection="0"/>
    <xf numFmtId="0" fontId="35" fillId="33" borderId="16" applyNumberFormat="0" applyBorder="0" applyAlignment="0" applyProtection="0"/>
    <xf numFmtId="0" fontId="1" fillId="34" borderId="16" applyNumberFormat="0" applyBorder="0" applyAlignment="0" applyProtection="0"/>
    <xf numFmtId="0" fontId="1" fillId="35" borderId="16" applyNumberFormat="0" applyBorder="0" applyAlignment="0" applyProtection="0"/>
    <xf numFmtId="0" fontId="35" fillId="36" borderId="16" applyNumberFormat="0" applyBorder="0" applyAlignment="0" applyProtection="0"/>
    <xf numFmtId="0" fontId="35" fillId="37" borderId="16" applyNumberFormat="0" applyBorder="0" applyAlignment="0" applyProtection="0"/>
    <xf numFmtId="0" fontId="1" fillId="38" borderId="16" applyNumberFormat="0" applyBorder="0" applyAlignment="0" applyProtection="0"/>
    <xf numFmtId="0" fontId="1" fillId="39" borderId="16" applyNumberFormat="0" applyBorder="0" applyAlignment="0" applyProtection="0"/>
    <xf numFmtId="0" fontId="35" fillId="40" borderId="16" applyNumberFormat="0" applyBorder="0" applyAlignment="0" applyProtection="0"/>
    <xf numFmtId="0" fontId="35" fillId="41" borderId="16" applyNumberFormat="0" applyBorder="0" applyAlignment="0" applyProtection="0"/>
    <xf numFmtId="0" fontId="1" fillId="42" borderId="16" applyNumberFormat="0" applyBorder="0" applyAlignment="0" applyProtection="0"/>
    <xf numFmtId="0" fontId="1" fillId="43" borderId="16" applyNumberFormat="0" applyBorder="0" applyAlignment="0" applyProtection="0"/>
    <xf numFmtId="0" fontId="35" fillId="44" borderId="16" applyNumberFormat="0" applyBorder="0" applyAlignment="0" applyProtection="0"/>
    <xf numFmtId="9" fontId="36" fillId="0" borderId="0" applyFont="0" applyFill="0" applyBorder="0" applyAlignment="0" applyProtection="0"/>
    <xf numFmtId="0" fontId="37" fillId="0" borderId="16"/>
    <xf numFmtId="164" fontId="38" fillId="0" borderId="0" applyFont="0" applyFill="0" applyBorder="0" applyAlignment="0" applyProtection="0"/>
  </cellStyleXfs>
  <cellXfs count="484">
    <xf numFmtId="0" fontId="0" fillId="0" borderId="0" xfId="0" applyFont="1" applyAlignment="1"/>
    <xf numFmtId="165" fontId="0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165" fontId="0" fillId="0" borderId="0" xfId="0" applyNumberFormat="1" applyFont="1" applyAlignment="1">
      <alignment horizontal="right"/>
    </xf>
    <xf numFmtId="166" fontId="0" fillId="0" borderId="0" xfId="0" applyNumberFormat="1" applyFont="1"/>
    <xf numFmtId="167" fontId="0" fillId="0" borderId="12" xfId="0" applyNumberFormat="1" applyFont="1" applyBorder="1"/>
    <xf numFmtId="167" fontId="0" fillId="0" borderId="0" xfId="0" applyNumberFormat="1" applyFont="1"/>
    <xf numFmtId="164" fontId="0" fillId="0" borderId="12" xfId="0" applyNumberFormat="1" applyFont="1" applyBorder="1"/>
    <xf numFmtId="168" fontId="0" fillId="0" borderId="0" xfId="0" applyNumberFormat="1" applyFont="1"/>
    <xf numFmtId="169" fontId="0" fillId="0" borderId="0" xfId="0" applyNumberFormat="1" applyFont="1"/>
    <xf numFmtId="164" fontId="0" fillId="0" borderId="0" xfId="0" applyNumberFormat="1" applyFont="1"/>
    <xf numFmtId="0" fontId="3" fillId="2" borderId="13" xfId="0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7" fillId="3" borderId="14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Fo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170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67" fontId="8" fillId="7" borderId="16" xfId="0" applyNumberFormat="1" applyFont="1" applyFill="1" applyBorder="1" applyAlignment="1">
      <alignment horizontal="center" vertical="center" wrapText="1"/>
    </xf>
    <xf numFmtId="4" fontId="8" fillId="7" borderId="16" xfId="0" applyNumberFormat="1" applyFont="1" applyFill="1" applyBorder="1" applyAlignment="1">
      <alignment horizontal="right" vertical="center" wrapText="1"/>
    </xf>
    <xf numFmtId="0" fontId="0" fillId="8" borderId="16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3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3" borderId="18" xfId="0" applyFont="1" applyFill="1" applyBorder="1"/>
    <xf numFmtId="167" fontId="10" fillId="3" borderId="18" xfId="0" applyNumberFormat="1" applyFont="1" applyFill="1" applyBorder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/>
    <xf numFmtId="167" fontId="10" fillId="3" borderId="9" xfId="0" applyNumberFormat="1" applyFont="1" applyFill="1" applyBorder="1"/>
    <xf numFmtId="173" fontId="10" fillId="3" borderId="9" xfId="0" applyNumberFormat="1" applyFont="1" applyFill="1" applyBorder="1"/>
    <xf numFmtId="0" fontId="11" fillId="0" borderId="0" xfId="0" applyFont="1"/>
    <xf numFmtId="0" fontId="12" fillId="10" borderId="19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0" fillId="0" borderId="20" xfId="0" applyFont="1" applyBorder="1"/>
    <xf numFmtId="0" fontId="12" fillId="10" borderId="21" xfId="0" applyFont="1" applyFill="1" applyBorder="1" applyAlignment="1">
      <alignment horizontal="center"/>
    </xf>
    <xf numFmtId="166" fontId="4" fillId="11" borderId="9" xfId="0" applyNumberFormat="1" applyFont="1" applyFill="1" applyBorder="1"/>
    <xf numFmtId="166" fontId="4" fillId="11" borderId="15" xfId="0" applyNumberFormat="1" applyFont="1" applyFill="1" applyBorder="1"/>
    <xf numFmtId="0" fontId="0" fillId="0" borderId="22" xfId="0" applyFont="1" applyBorder="1"/>
    <xf numFmtId="0" fontId="3" fillId="10" borderId="23" xfId="0" applyFont="1" applyFill="1" applyBorder="1" applyAlignment="1">
      <alignment horizontal="center" vertical="top" wrapText="1"/>
    </xf>
    <xf numFmtId="0" fontId="3" fillId="10" borderId="17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center" wrapText="1"/>
    </xf>
    <xf numFmtId="0" fontId="12" fillId="8" borderId="16" xfId="0" applyFont="1" applyFill="1" applyBorder="1"/>
    <xf numFmtId="1" fontId="0" fillId="0" borderId="0" xfId="0" applyNumberFormat="1" applyFont="1"/>
    <xf numFmtId="0" fontId="0" fillId="4" borderId="23" xfId="0" applyFont="1" applyFill="1" applyBorder="1"/>
    <xf numFmtId="0" fontId="0" fillId="4" borderId="17" xfId="0" applyFont="1" applyFill="1" applyBorder="1"/>
    <xf numFmtId="166" fontId="0" fillId="4" borderId="32" xfId="0" applyNumberFormat="1" applyFont="1" applyFill="1" applyBorder="1" applyAlignment="1">
      <alignment horizontal="right"/>
    </xf>
    <xf numFmtId="166" fontId="0" fillId="4" borderId="17" xfId="0" applyNumberFormat="1" applyFont="1" applyFill="1" applyBorder="1" applyAlignment="1">
      <alignment horizontal="right"/>
    </xf>
    <xf numFmtId="166" fontId="0" fillId="4" borderId="33" xfId="0" applyNumberFormat="1" applyFont="1" applyFill="1" applyBorder="1" applyAlignment="1">
      <alignment horizontal="right"/>
    </xf>
    <xf numFmtId="166" fontId="0" fillId="4" borderId="19" xfId="0" applyNumberFormat="1" applyFont="1" applyFill="1" applyBorder="1" applyAlignment="1">
      <alignment horizontal="right"/>
    </xf>
    <xf numFmtId="166" fontId="0" fillId="4" borderId="17" xfId="0" applyNumberFormat="1" applyFont="1" applyFill="1" applyBorder="1"/>
    <xf numFmtId="0" fontId="0" fillId="4" borderId="33" xfId="0" applyFont="1" applyFill="1" applyBorder="1"/>
    <xf numFmtId="0" fontId="0" fillId="4" borderId="24" xfId="0" applyFont="1" applyFill="1" applyBorder="1"/>
    <xf numFmtId="0" fontId="0" fillId="4" borderId="32" xfId="0" applyFont="1" applyFill="1" applyBorder="1"/>
    <xf numFmtId="0" fontId="0" fillId="4" borderId="19" xfId="0" applyFont="1" applyFill="1" applyBorder="1"/>
    <xf numFmtId="166" fontId="0" fillId="4" borderId="16" xfId="0" applyNumberFormat="1" applyFont="1" applyFill="1" applyBorder="1" applyAlignment="1">
      <alignment horizontal="right"/>
    </xf>
    <xf numFmtId="0" fontId="0" fillId="4" borderId="16" xfId="0" applyFont="1" applyFill="1" applyBorder="1"/>
    <xf numFmtId="0" fontId="0" fillId="4" borderId="21" xfId="0" applyFont="1" applyFill="1" applyBorder="1"/>
    <xf numFmtId="166" fontId="0" fillId="4" borderId="16" xfId="0" applyNumberFormat="1" applyFont="1" applyFill="1" applyBorder="1"/>
    <xf numFmtId="166" fontId="0" fillId="4" borderId="19" xfId="0" applyNumberFormat="1" applyFont="1" applyFill="1" applyBorder="1"/>
    <xf numFmtId="166" fontId="0" fillId="4" borderId="21" xfId="0" applyNumberFormat="1" applyFont="1" applyFill="1" applyBorder="1"/>
    <xf numFmtId="166" fontId="12" fillId="8" borderId="16" xfId="0" applyNumberFormat="1" applyFont="1" applyFill="1" applyBorder="1"/>
    <xf numFmtId="0" fontId="16" fillId="3" borderId="34" xfId="0" applyFont="1" applyFill="1" applyBorder="1" applyAlignment="1">
      <alignment horizontal="center" vertical="center" wrapText="1"/>
    </xf>
    <xf numFmtId="0" fontId="16" fillId="3" borderId="34" xfId="0" applyFont="1" applyFill="1" applyBorder="1"/>
    <xf numFmtId="0" fontId="0" fillId="4" borderId="26" xfId="0" applyFont="1" applyFill="1" applyBorder="1"/>
    <xf numFmtId="173" fontId="16" fillId="3" borderId="34" xfId="0" applyNumberFormat="1" applyFont="1" applyFill="1" applyBorder="1" applyAlignment="1">
      <alignment horizontal="right"/>
    </xf>
    <xf numFmtId="166" fontId="0" fillId="4" borderId="27" xfId="0" applyNumberFormat="1" applyFont="1" applyFill="1" applyBorder="1" applyAlignment="1">
      <alignment horizontal="right"/>
    </xf>
    <xf numFmtId="0" fontId="10" fillId="6" borderId="34" xfId="0" applyFont="1" applyFill="1" applyBorder="1" applyAlignment="1">
      <alignment horizontal="center" vertical="center" wrapText="1"/>
    </xf>
    <xf numFmtId="0" fontId="10" fillId="3" borderId="34" xfId="0" applyFont="1" applyFill="1" applyBorder="1"/>
    <xf numFmtId="167" fontId="10" fillId="3" borderId="34" xfId="0" applyNumberFormat="1" applyFont="1" applyFill="1" applyBorder="1"/>
    <xf numFmtId="173" fontId="10" fillId="3" borderId="18" xfId="0" applyNumberFormat="1" applyFont="1" applyFill="1" applyBorder="1" applyAlignment="1">
      <alignment horizontal="right"/>
    </xf>
    <xf numFmtId="0" fontId="11" fillId="4" borderId="9" xfId="0" applyFont="1" applyFill="1" applyBorder="1"/>
    <xf numFmtId="166" fontId="11" fillId="4" borderId="9" xfId="0" applyNumberFormat="1" applyFont="1" applyFill="1" applyBorder="1" applyAlignment="1">
      <alignment horizontal="right"/>
    </xf>
    <xf numFmtId="173" fontId="10" fillId="3" borderId="9" xfId="0" applyNumberFormat="1" applyFont="1" applyFill="1" applyBorder="1" applyAlignment="1">
      <alignment horizontal="right"/>
    </xf>
    <xf numFmtId="165" fontId="11" fillId="4" borderId="16" xfId="0" applyNumberFormat="1" applyFont="1" applyFill="1" applyBorder="1" applyAlignment="1">
      <alignment horizontal="right"/>
    </xf>
    <xf numFmtId="174" fontId="11" fillId="4" borderId="9" xfId="0" applyNumberFormat="1" applyFont="1" applyFill="1" applyBorder="1"/>
    <xf numFmtId="166" fontId="11" fillId="4" borderId="9" xfId="0" applyNumberFormat="1" applyFont="1" applyFill="1" applyBorder="1"/>
    <xf numFmtId="166" fontId="3" fillId="8" borderId="16" xfId="0" applyNumberFormat="1" applyFont="1" applyFill="1" applyBorder="1"/>
    <xf numFmtId="0" fontId="0" fillId="12" borderId="17" xfId="0" applyFont="1" applyFill="1" applyBorder="1"/>
    <xf numFmtId="37" fontId="0" fillId="12" borderId="33" xfId="0" applyNumberFormat="1" applyFont="1" applyFill="1" applyBorder="1"/>
    <xf numFmtId="166" fontId="0" fillId="12" borderId="23" xfId="0" applyNumberFormat="1" applyFont="1" applyFill="1" applyBorder="1" applyAlignment="1">
      <alignment horizontal="right"/>
    </xf>
    <xf numFmtId="166" fontId="0" fillId="12" borderId="17" xfId="0" applyNumberFormat="1" applyFont="1" applyFill="1" applyBorder="1" applyAlignment="1">
      <alignment horizontal="right"/>
    </xf>
    <xf numFmtId="166" fontId="0" fillId="12" borderId="17" xfId="0" applyNumberFormat="1" applyFont="1" applyFill="1" applyBorder="1"/>
    <xf numFmtId="0" fontId="0" fillId="12" borderId="19" xfId="0" applyFont="1" applyFill="1" applyBorder="1"/>
    <xf numFmtId="3" fontId="0" fillId="12" borderId="16" xfId="0" applyNumberFormat="1" applyFont="1" applyFill="1" applyBorder="1"/>
    <xf numFmtId="166" fontId="0" fillId="12" borderId="32" xfId="0" applyNumberFormat="1" applyFont="1" applyFill="1" applyBorder="1" applyAlignment="1">
      <alignment horizontal="right"/>
    </xf>
    <xf numFmtId="166" fontId="0" fillId="12" borderId="27" xfId="0" applyNumberFormat="1" applyFont="1" applyFill="1" applyBorder="1" applyAlignment="1">
      <alignment horizontal="right"/>
    </xf>
    <xf numFmtId="166" fontId="0" fillId="12" borderId="19" xfId="0" applyNumberFormat="1" applyFont="1" applyFill="1" applyBorder="1"/>
    <xf numFmtId="166" fontId="0" fillId="12" borderId="27" xfId="0" applyNumberFormat="1" applyFont="1" applyFill="1" applyBorder="1"/>
    <xf numFmtId="166" fontId="0" fillId="12" borderId="19" xfId="0" applyNumberFormat="1" applyFont="1" applyFill="1" applyBorder="1" applyAlignment="1">
      <alignment horizontal="right"/>
    </xf>
    <xf numFmtId="3" fontId="0" fillId="12" borderId="33" xfId="0" applyNumberFormat="1" applyFont="1" applyFill="1" applyBorder="1"/>
    <xf numFmtId="0" fontId="0" fillId="12" borderId="33" xfId="0" applyFont="1" applyFill="1" applyBorder="1"/>
    <xf numFmtId="0" fontId="0" fillId="12" borderId="24" xfId="0" applyFont="1" applyFill="1" applyBorder="1"/>
    <xf numFmtId="0" fontId="10" fillId="3" borderId="35" xfId="0" applyFont="1" applyFill="1" applyBorder="1" applyAlignment="1">
      <alignment horizontal="center" vertical="center" wrapText="1"/>
    </xf>
    <xf numFmtId="0" fontId="10" fillId="3" borderId="35" xfId="0" applyFont="1" applyFill="1" applyBorder="1"/>
    <xf numFmtId="166" fontId="0" fillId="12" borderId="16" xfId="0" applyNumberFormat="1" applyFont="1" applyFill="1" applyBorder="1"/>
    <xf numFmtId="0" fontId="0" fillId="12" borderId="16" xfId="0" applyFont="1" applyFill="1" applyBorder="1"/>
    <xf numFmtId="0" fontId="0" fillId="12" borderId="21" xfId="0" applyFont="1" applyFill="1" applyBorder="1"/>
    <xf numFmtId="176" fontId="16" fillId="3" borderId="34" xfId="0" applyNumberFormat="1" applyFont="1" applyFill="1" applyBorder="1" applyAlignment="1">
      <alignment horizontal="right"/>
    </xf>
    <xf numFmtId="0" fontId="0" fillId="3" borderId="34" xfId="0" applyFont="1" applyFill="1" applyBorder="1" applyAlignment="1">
      <alignment wrapText="1"/>
    </xf>
    <xf numFmtId="0" fontId="0" fillId="12" borderId="27" xfId="0" applyFont="1" applyFill="1" applyBorder="1"/>
    <xf numFmtId="0" fontId="0" fillId="12" borderId="36" xfId="0" applyFont="1" applyFill="1" applyBorder="1"/>
    <xf numFmtId="0" fontId="0" fillId="12" borderId="28" xfId="0" applyFont="1" applyFill="1" applyBorder="1"/>
    <xf numFmtId="3" fontId="0" fillId="12" borderId="19" xfId="0" applyNumberFormat="1" applyFont="1" applyFill="1" applyBorder="1" applyAlignment="1">
      <alignment horizontal="right"/>
    </xf>
    <xf numFmtId="166" fontId="0" fillId="12" borderId="28" xfId="0" applyNumberFormat="1" applyFont="1" applyFill="1" applyBorder="1"/>
    <xf numFmtId="3" fontId="0" fillId="12" borderId="9" xfId="0" applyNumberFormat="1" applyFont="1" applyFill="1" applyBorder="1"/>
    <xf numFmtId="166" fontId="0" fillId="12" borderId="16" xfId="0" applyNumberFormat="1" applyFont="1" applyFill="1" applyBorder="1" applyAlignment="1">
      <alignment horizontal="right"/>
    </xf>
    <xf numFmtId="0" fontId="11" fillId="12" borderId="9" xfId="0" applyFont="1" applyFill="1" applyBorder="1"/>
    <xf numFmtId="166" fontId="11" fillId="12" borderId="17" xfId="0" applyNumberFormat="1" applyFont="1" applyFill="1" applyBorder="1" applyAlignment="1">
      <alignment horizontal="right"/>
    </xf>
    <xf numFmtId="166" fontId="11" fillId="12" borderId="9" xfId="0" applyNumberFormat="1" applyFont="1" applyFill="1" applyBorder="1"/>
    <xf numFmtId="166" fontId="11" fillId="12" borderId="14" xfId="0" applyNumberFormat="1" applyFont="1" applyFill="1" applyBorder="1"/>
    <xf numFmtId="166" fontId="11" fillId="12" borderId="15" xfId="0" applyNumberFormat="1" applyFont="1" applyFill="1" applyBorder="1"/>
    <xf numFmtId="0" fontId="11" fillId="0" borderId="2" xfId="0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77" fontId="0" fillId="0" borderId="0" xfId="0" applyNumberFormat="1" applyFont="1"/>
    <xf numFmtId="167" fontId="12" fillId="0" borderId="0" xfId="0" applyNumberFormat="1" applyFont="1"/>
    <xf numFmtId="2" fontId="0" fillId="0" borderId="0" xfId="0" applyNumberFormat="1" applyFont="1"/>
    <xf numFmtId="37" fontId="0" fillId="0" borderId="0" xfId="0" applyNumberFormat="1" applyFont="1"/>
    <xf numFmtId="169" fontId="17" fillId="4" borderId="13" xfId="0" applyNumberFormat="1" applyFont="1" applyFill="1" applyBorder="1" applyAlignment="1">
      <alignment horizontal="center"/>
    </xf>
    <xf numFmtId="169" fontId="17" fillId="4" borderId="9" xfId="0" applyNumberFormat="1" applyFont="1" applyFill="1" applyBorder="1" applyAlignment="1">
      <alignment horizontal="center"/>
    </xf>
    <xf numFmtId="169" fontId="17" fillId="4" borderId="14" xfId="0" applyNumberFormat="1" applyFont="1" applyFill="1" applyBorder="1" applyAlignment="1">
      <alignment horizontal="center"/>
    </xf>
    <xf numFmtId="0" fontId="15" fillId="0" borderId="0" xfId="0" applyFont="1"/>
    <xf numFmtId="169" fontId="17" fillId="12" borderId="13" xfId="0" applyNumberFormat="1" applyFont="1" applyFill="1" applyBorder="1" applyAlignment="1">
      <alignment horizontal="center"/>
    </xf>
    <xf numFmtId="169" fontId="17" fillId="12" borderId="9" xfId="0" applyNumberFormat="1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169" fontId="18" fillId="0" borderId="9" xfId="0" applyNumberFormat="1" applyFont="1" applyBorder="1" applyAlignment="1">
      <alignment horizontal="center"/>
    </xf>
    <xf numFmtId="169" fontId="18" fillId="0" borderId="4" xfId="0" applyNumberFormat="1" applyFont="1" applyBorder="1" applyAlignment="1">
      <alignment horizontal="center"/>
    </xf>
    <xf numFmtId="1" fontId="0" fillId="8" borderId="16" xfId="0" applyNumberFormat="1" applyFont="1" applyFill="1" applyBorder="1"/>
    <xf numFmtId="4" fontId="0" fillId="8" borderId="16" xfId="0" applyNumberFormat="1" applyFont="1" applyFill="1" applyBorder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38" xfId="0" applyFont="1" applyBorder="1"/>
    <xf numFmtId="4" fontId="10" fillId="0" borderId="38" xfId="0" applyNumberFormat="1" applyFont="1" applyBorder="1"/>
    <xf numFmtId="2" fontId="0" fillId="0" borderId="0" xfId="0" applyNumberFormat="1" applyFont="1" applyAlignment="1">
      <alignment horizontal="right"/>
    </xf>
    <xf numFmtId="173" fontId="10" fillId="0" borderId="0" xfId="0" applyNumberFormat="1" applyFont="1" applyAlignment="1">
      <alignment horizontal="right"/>
    </xf>
    <xf numFmtId="0" fontId="0" fillId="0" borderId="0" xfId="0" applyFont="1" applyAlignment="1"/>
    <xf numFmtId="0" fontId="12" fillId="10" borderId="29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4" borderId="9" xfId="0" applyNumberFormat="1" applyFont="1" applyFill="1" applyBorder="1" applyAlignment="1">
      <alignment horizontal="right"/>
    </xf>
    <xf numFmtId="4" fontId="0" fillId="0" borderId="0" xfId="0" applyNumberFormat="1" applyFont="1"/>
    <xf numFmtId="179" fontId="0" fillId="0" borderId="0" xfId="0" applyNumberFormat="1" applyFont="1" applyAlignment="1"/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3" borderId="9" xfId="0" applyFont="1" applyFill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7" fontId="10" fillId="0" borderId="42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67" fontId="10" fillId="0" borderId="44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67" fontId="10" fillId="0" borderId="46" xfId="0" applyNumberFormat="1" applyFont="1" applyBorder="1" applyAlignment="1">
      <alignment horizontal="center" vertical="center"/>
    </xf>
    <xf numFmtId="166" fontId="0" fillId="12" borderId="31" xfId="0" applyNumberFormat="1" applyFont="1" applyFill="1" applyBorder="1" applyAlignment="1">
      <alignment horizontal="right"/>
    </xf>
    <xf numFmtId="0" fontId="19" fillId="0" borderId="9" xfId="0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16" xfId="0" applyFont="1" applyBorder="1" applyAlignment="1"/>
    <xf numFmtId="166" fontId="0" fillId="12" borderId="62" xfId="0" applyNumberFormat="1" applyFont="1" applyFill="1" applyBorder="1" applyAlignment="1">
      <alignment horizontal="right"/>
    </xf>
    <xf numFmtId="166" fontId="0" fillId="12" borderId="63" xfId="0" applyNumberFormat="1" applyFont="1" applyFill="1" applyBorder="1" applyAlignment="1">
      <alignment horizontal="right"/>
    </xf>
    <xf numFmtId="166" fontId="0" fillId="12" borderId="64" xfId="0" applyNumberFormat="1" applyFont="1" applyFill="1" applyBorder="1" applyAlignment="1">
      <alignment horizontal="right"/>
    </xf>
    <xf numFmtId="166" fontId="0" fillId="12" borderId="52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19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12" borderId="32" xfId="0" applyNumberFormat="1" applyFont="1" applyFill="1" applyBorder="1" applyAlignment="1">
      <alignment horizontal="right"/>
    </xf>
    <xf numFmtId="166" fontId="11" fillId="0" borderId="37" xfId="0" applyNumberFormat="1" applyFont="1" applyBorder="1"/>
    <xf numFmtId="165" fontId="11" fillId="12" borderId="52" xfId="0" applyNumberFormat="1" applyFont="1" applyFill="1" applyBorder="1" applyAlignment="1">
      <alignment horizontal="right"/>
    </xf>
    <xf numFmtId="166" fontId="11" fillId="0" borderId="30" xfId="0" applyNumberFormat="1" applyFont="1" applyBorder="1"/>
    <xf numFmtId="43" fontId="0" fillId="0" borderId="0" xfId="0" applyNumberFormat="1" applyFont="1"/>
    <xf numFmtId="0" fontId="0" fillId="0" borderId="0" xfId="0" applyFont="1" applyAlignment="1"/>
    <xf numFmtId="166" fontId="11" fillId="12" borderId="32" xfId="0" applyNumberFormat="1" applyFont="1" applyFill="1" applyBorder="1" applyAlignment="1">
      <alignment horizontal="right"/>
    </xf>
    <xf numFmtId="166" fontId="11" fillId="12" borderId="52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12" borderId="31" xfId="0" applyFont="1" applyFill="1" applyBorder="1"/>
    <xf numFmtId="166" fontId="0" fillId="12" borderId="21" xfId="0" applyNumberFormat="1" applyFont="1" applyFill="1" applyBorder="1" applyAlignment="1">
      <alignment horizontal="right"/>
    </xf>
    <xf numFmtId="166" fontId="0" fillId="12" borderId="30" xfId="0" applyNumberFormat="1" applyFont="1" applyFill="1" applyBorder="1" applyAlignment="1">
      <alignment horizontal="right"/>
    </xf>
    <xf numFmtId="0" fontId="0" fillId="0" borderId="0" xfId="0" applyFont="1" applyAlignment="1"/>
    <xf numFmtId="4" fontId="0" fillId="12" borderId="66" xfId="0" applyNumberFormat="1" applyFont="1" applyFill="1" applyBorder="1" applyAlignment="1"/>
    <xf numFmtId="4" fontId="11" fillId="12" borderId="52" xfId="0" applyNumberFormat="1" applyFont="1" applyFill="1" applyBorder="1"/>
    <xf numFmtId="165" fontId="11" fillId="12" borderId="21" xfId="0" applyNumberFormat="1" applyFont="1" applyFill="1" applyBorder="1" applyAlignment="1">
      <alignment horizontal="right"/>
    </xf>
    <xf numFmtId="0" fontId="0" fillId="0" borderId="0" xfId="0" applyFont="1" applyAlignment="1"/>
    <xf numFmtId="0" fontId="19" fillId="0" borderId="0" xfId="0" applyFont="1" applyAlignment="1">
      <alignment horizontal="left"/>
    </xf>
    <xf numFmtId="0" fontId="0" fillId="0" borderId="0" xfId="0" applyFont="1" applyAlignment="1"/>
    <xf numFmtId="166" fontId="0" fillId="12" borderId="25" xfId="0" applyNumberFormat="1" applyFont="1" applyFill="1" applyBorder="1" applyAlignment="1">
      <alignment horizontal="right"/>
    </xf>
    <xf numFmtId="0" fontId="0" fillId="0" borderId="0" xfId="0" applyFont="1" applyAlignment="1"/>
    <xf numFmtId="0" fontId="16" fillId="3" borderId="68" xfId="0" applyFont="1" applyFill="1" applyBorder="1" applyAlignment="1">
      <alignment horizontal="center" vertical="center" wrapText="1"/>
    </xf>
    <xf numFmtId="0" fontId="16" fillId="3" borderId="68" xfId="0" applyFont="1" applyFill="1" applyBorder="1"/>
    <xf numFmtId="173" fontId="16" fillId="3" borderId="68" xfId="0" applyNumberFormat="1" applyFont="1" applyFill="1" applyBorder="1" applyAlignment="1">
      <alignment horizontal="right"/>
    </xf>
    <xf numFmtId="17" fontId="10" fillId="8" borderId="16" xfId="44" applyNumberFormat="1" applyFont="1" applyFill="1" applyBorder="1" applyAlignment="1">
      <alignment horizontal="left"/>
    </xf>
    <xf numFmtId="0" fontId="0" fillId="0" borderId="0" xfId="0" applyFont="1" applyAlignment="1"/>
    <xf numFmtId="10" fontId="0" fillId="0" borderId="0" xfId="43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9" fontId="0" fillId="0" borderId="0" xfId="0" applyNumberFormat="1" applyFont="1" applyAlignment="1"/>
    <xf numFmtId="0" fontId="0" fillId="0" borderId="0" xfId="0" applyFont="1" applyAlignment="1"/>
    <xf numFmtId="176" fontId="10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9" fillId="0" borderId="52" xfId="0" applyFont="1" applyBorder="1" applyAlignment="1">
      <alignment horizontal="center" vertical="center"/>
    </xf>
    <xf numFmtId="1" fontId="19" fillId="0" borderId="52" xfId="0" applyNumberFormat="1" applyFont="1" applyBorder="1" applyAlignment="1">
      <alignment horizontal="center" vertical="center"/>
    </xf>
    <xf numFmtId="0" fontId="0" fillId="46" borderId="52" xfId="0" applyFont="1" applyFill="1" applyBorder="1" applyAlignment="1">
      <alignment horizontal="center"/>
    </xf>
    <xf numFmtId="180" fontId="0" fillId="46" borderId="5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47" borderId="52" xfId="0" applyFont="1" applyFill="1" applyBorder="1" applyAlignment="1">
      <alignment horizontal="center"/>
    </xf>
    <xf numFmtId="0" fontId="39" fillId="0" borderId="52" xfId="0" applyFont="1" applyBorder="1" applyAlignment="1">
      <alignment horizontal="center"/>
    </xf>
    <xf numFmtId="1" fontId="39" fillId="0" borderId="52" xfId="0" applyNumberFormat="1" applyFont="1" applyBorder="1" applyAlignment="1">
      <alignment horizontal="center"/>
    </xf>
    <xf numFmtId="0" fontId="39" fillId="8" borderId="52" xfId="0" applyFont="1" applyFill="1" applyBorder="1" applyAlignment="1">
      <alignment horizontal="center"/>
    </xf>
    <xf numFmtId="0" fontId="39" fillId="8" borderId="15" xfId="0" applyFont="1" applyFill="1" applyBorder="1"/>
    <xf numFmtId="175" fontId="39" fillId="6" borderId="9" xfId="0" applyNumberFormat="1" applyFont="1" applyFill="1" applyBorder="1"/>
    <xf numFmtId="37" fontId="40" fillId="0" borderId="9" xfId="0" applyNumberFormat="1" applyFont="1" applyBorder="1"/>
    <xf numFmtId="37" fontId="40" fillId="47" borderId="9" xfId="0" applyNumberFormat="1" applyFont="1" applyFill="1" applyBorder="1"/>
    <xf numFmtId="37" fontId="40" fillId="0" borderId="9" xfId="0" applyNumberFormat="1" applyFont="1" applyFill="1" applyBorder="1" applyAlignment="1">
      <alignment horizontal="center" vertical="center"/>
    </xf>
    <xf numFmtId="0" fontId="39" fillId="0" borderId="48" xfId="0" applyFont="1" applyBorder="1" applyAlignment="1">
      <alignment horizontal="center"/>
    </xf>
    <xf numFmtId="1" fontId="39" fillId="0" borderId="48" xfId="0" applyNumberFormat="1" applyFont="1" applyBorder="1" applyAlignment="1">
      <alignment horizontal="center"/>
    </xf>
    <xf numFmtId="0" fontId="17" fillId="8" borderId="48" xfId="0" applyFont="1" applyFill="1" applyBorder="1" applyAlignment="1">
      <alignment horizontal="center"/>
    </xf>
    <xf numFmtId="0" fontId="17" fillId="0" borderId="16" xfId="0" applyFont="1" applyBorder="1"/>
    <xf numFmtId="175" fontId="17" fillId="0" borderId="16" xfId="0" applyNumberFormat="1" applyFont="1" applyBorder="1"/>
    <xf numFmtId="175" fontId="39" fillId="0" borderId="16" xfId="0" applyNumberFormat="1" applyFont="1" applyFill="1" applyBorder="1" applyAlignment="1">
      <alignment horizontal="center" vertical="center"/>
    </xf>
    <xf numFmtId="0" fontId="39" fillId="0" borderId="62" xfId="0" applyFont="1" applyBorder="1" applyAlignment="1">
      <alignment horizontal="center"/>
    </xf>
    <xf numFmtId="1" fontId="39" fillId="0" borderId="62" xfId="0" applyNumberFormat="1" applyFont="1" applyBorder="1" applyAlignment="1">
      <alignment horizontal="center"/>
    </xf>
    <xf numFmtId="0" fontId="39" fillId="8" borderId="62" xfId="0" applyFont="1" applyFill="1" applyBorder="1" applyAlignment="1">
      <alignment horizontal="center"/>
    </xf>
    <xf numFmtId="0" fontId="39" fillId="8" borderId="25" xfId="0" applyFont="1" applyFill="1" applyBorder="1"/>
    <xf numFmtId="0" fontId="17" fillId="0" borderId="48" xfId="0" applyFont="1" applyBorder="1"/>
    <xf numFmtId="37" fontId="17" fillId="0" borderId="48" xfId="0" applyNumberFormat="1" applyFont="1" applyBorder="1"/>
    <xf numFmtId="37" fontId="39" fillId="0" borderId="4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17" fillId="0" borderId="69" xfId="0" applyFont="1" applyBorder="1"/>
    <xf numFmtId="37" fontId="17" fillId="0" borderId="69" xfId="0" applyNumberFormat="1" applyFont="1" applyBorder="1"/>
    <xf numFmtId="37" fontId="39" fillId="0" borderId="69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/>
    <xf numFmtId="37" fontId="39" fillId="0" borderId="0" xfId="0" applyNumberFormat="1" applyFont="1"/>
    <xf numFmtId="175" fontId="39" fillId="0" borderId="0" xfId="0" applyNumberFormat="1" applyFont="1"/>
    <xf numFmtId="37" fontId="39" fillId="0" borderId="16" xfId="0" applyNumberFormat="1" applyFont="1" applyBorder="1"/>
    <xf numFmtId="0" fontId="39" fillId="0" borderId="0" xfId="0" applyFont="1" applyAlignment="1">
      <alignment horizontal="center" vertical="center"/>
    </xf>
    <xf numFmtId="37" fontId="40" fillId="46" borderId="9" xfId="0" applyNumberFormat="1" applyFont="1" applyFill="1" applyBorder="1"/>
    <xf numFmtId="0" fontId="19" fillId="0" borderId="49" xfId="0" applyFont="1" applyBorder="1" applyAlignment="1">
      <alignment horizontal="right"/>
    </xf>
    <xf numFmtId="181" fontId="39" fillId="0" borderId="52" xfId="45" applyNumberFormat="1" applyFont="1" applyBorder="1"/>
    <xf numFmtId="0" fontId="17" fillId="0" borderId="69" xfId="0" applyFont="1" applyBorder="1" applyAlignment="1">
      <alignment horizontal="right"/>
    </xf>
    <xf numFmtId="182" fontId="0" fillId="12" borderId="24" xfId="0" applyNumberFormat="1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3" borderId="30" xfId="0" applyFont="1" applyFill="1" applyBorder="1"/>
    <xf numFmtId="167" fontId="10" fillId="3" borderId="30" xfId="0" applyNumberFormat="1" applyFont="1" applyFill="1" applyBorder="1"/>
    <xf numFmtId="173" fontId="10" fillId="3" borderId="30" xfId="0" applyNumberFormat="1" applyFont="1" applyFill="1" applyBorder="1"/>
    <xf numFmtId="0" fontId="10" fillId="0" borderId="0" xfId="0" applyFont="1" applyAlignment="1">
      <alignment horizontal="center" vertical="center" wrapText="1"/>
    </xf>
    <xf numFmtId="178" fontId="10" fillId="0" borderId="0" xfId="0" applyNumberFormat="1" applyFont="1" applyAlignment="1">
      <alignment horizontal="center"/>
    </xf>
    <xf numFmtId="0" fontId="10" fillId="0" borderId="52" xfId="0" applyFont="1" applyBorder="1" applyAlignment="1">
      <alignment horizontal="left" vertical="center" wrapText="1"/>
    </xf>
    <xf numFmtId="0" fontId="0" fillId="0" borderId="52" xfId="0" applyFont="1" applyBorder="1"/>
    <xf numFmtId="0" fontId="10" fillId="0" borderId="52" xfId="0" applyFont="1" applyBorder="1"/>
    <xf numFmtId="0" fontId="10" fillId="0" borderId="52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2" xfId="0" applyFont="1" applyBorder="1" applyAlignment="1">
      <alignment horizontal="right"/>
    </xf>
    <xf numFmtId="4" fontId="0" fillId="0" borderId="52" xfId="0" applyNumberFormat="1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0" fillId="0" borderId="52" xfId="0" applyFont="1" applyBorder="1" applyAlignment="1"/>
    <xf numFmtId="0" fontId="10" fillId="13" borderId="39" xfId="0" applyFont="1" applyFill="1" applyBorder="1" applyAlignment="1">
      <alignment horizontal="center" vertical="center" wrapText="1"/>
    </xf>
    <xf numFmtId="0" fontId="10" fillId="13" borderId="40" xfId="0" applyFont="1" applyFill="1" applyBorder="1" applyAlignment="1">
      <alignment horizontal="center" vertical="center" wrapText="1"/>
    </xf>
    <xf numFmtId="43" fontId="11" fillId="0" borderId="30" xfId="0" applyNumberFormat="1" applyFont="1" applyBorder="1"/>
    <xf numFmtId="0" fontId="0" fillId="0" borderId="52" xfId="43" applyNumberFormat="1" applyFont="1" applyBorder="1"/>
    <xf numFmtId="165" fontId="11" fillId="12" borderId="52" xfId="0" applyNumberFormat="1" applyFont="1" applyFill="1" applyBorder="1"/>
    <xf numFmtId="43" fontId="11" fillId="12" borderId="52" xfId="0" applyNumberFormat="1" applyFont="1" applyFill="1" applyBorder="1"/>
    <xf numFmtId="183" fontId="0" fillId="8" borderId="16" xfId="43" applyNumberFormat="1" applyFont="1" applyFill="1" applyBorder="1"/>
    <xf numFmtId="0" fontId="0" fillId="0" borderId="0" xfId="0" applyFont="1" applyAlignment="1"/>
    <xf numFmtId="184" fontId="0" fillId="0" borderId="52" xfId="43" applyNumberFormat="1" applyFont="1" applyBorder="1" applyAlignment="1">
      <alignment horizontal="center"/>
    </xf>
    <xf numFmtId="173" fontId="16" fillId="13" borderId="76" xfId="0" applyNumberFormat="1" applyFont="1" applyFill="1" applyBorder="1" applyAlignment="1">
      <alignment horizontal="center" vertical="center" wrapText="1"/>
    </xf>
    <xf numFmtId="173" fontId="10" fillId="0" borderId="37" xfId="0" applyNumberFormat="1" applyFont="1" applyBorder="1" applyAlignment="1">
      <alignment horizontal="center" vertical="center"/>
    </xf>
    <xf numFmtId="173" fontId="10" fillId="0" borderId="14" xfId="0" applyNumberFormat="1" applyFont="1" applyBorder="1" applyAlignment="1">
      <alignment horizontal="center" vertical="center"/>
    </xf>
    <xf numFmtId="173" fontId="10" fillId="0" borderId="75" xfId="0" applyNumberFormat="1" applyFont="1" applyBorder="1" applyAlignment="1">
      <alignment horizontal="center" vertical="center"/>
    </xf>
    <xf numFmtId="173" fontId="16" fillId="0" borderId="74" xfId="0" applyNumberFormat="1" applyFont="1" applyBorder="1" applyAlignment="1">
      <alignment horizontal="center" vertical="center"/>
    </xf>
    <xf numFmtId="0" fontId="10" fillId="0" borderId="16" xfId="0" applyFont="1" applyBorder="1"/>
    <xf numFmtId="0" fontId="11" fillId="0" borderId="1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167" fontId="10" fillId="3" borderId="13" xfId="0" applyNumberFormat="1" applyFont="1" applyFill="1" applyBorder="1"/>
    <xf numFmtId="167" fontId="10" fillId="3" borderId="13" xfId="0" applyNumberFormat="1" applyFont="1" applyFill="1" applyBorder="1" applyAlignment="1">
      <alignment vertical="center"/>
    </xf>
    <xf numFmtId="171" fontId="10" fillId="3" borderId="52" xfId="0" applyNumberFormat="1" applyFont="1" applyFill="1" applyBorder="1" applyAlignment="1">
      <alignment horizontal="right"/>
    </xf>
    <xf numFmtId="173" fontId="10" fillId="3" borderId="17" xfId="0" applyNumberFormat="1" applyFont="1" applyFill="1" applyBorder="1" applyAlignment="1">
      <alignment horizontal="right"/>
    </xf>
    <xf numFmtId="171" fontId="10" fillId="3" borderId="64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73" fontId="0" fillId="0" borderId="0" xfId="0" applyNumberFormat="1" applyFont="1"/>
    <xf numFmtId="0" fontId="0" fillId="0" borderId="0" xfId="0" applyFont="1" applyAlignment="1"/>
    <xf numFmtId="0" fontId="10" fillId="0" borderId="49" xfId="0" applyFont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6" fillId="3" borderId="79" xfId="0" applyFont="1" applyFill="1" applyBorder="1" applyAlignment="1">
      <alignment horizontal="center" vertical="center" wrapText="1"/>
    </xf>
    <xf numFmtId="0" fontId="16" fillId="3" borderId="80" xfId="0" applyFont="1" applyFill="1" applyBorder="1" applyAlignment="1">
      <alignment horizontal="center" vertical="center" wrapText="1"/>
    </xf>
    <xf numFmtId="4" fontId="16" fillId="3" borderId="80" xfId="0" applyNumberFormat="1" applyFont="1" applyFill="1" applyBorder="1" applyAlignment="1">
      <alignment horizontal="center" vertical="center" wrapText="1"/>
    </xf>
    <xf numFmtId="2" fontId="16" fillId="3" borderId="81" xfId="0" applyNumberFormat="1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center"/>
    </xf>
    <xf numFmtId="165" fontId="10" fillId="3" borderId="83" xfId="0" applyNumberFormat="1" applyFont="1" applyFill="1" applyBorder="1" applyAlignment="1">
      <alignment horizontal="right" vertical="center" wrapText="1"/>
    </xf>
    <xf numFmtId="0" fontId="10" fillId="3" borderId="84" xfId="0" applyFont="1" applyFill="1" applyBorder="1" applyAlignment="1">
      <alignment horizontal="center"/>
    </xf>
    <xf numFmtId="0" fontId="16" fillId="3" borderId="85" xfId="0" applyFont="1" applyFill="1" applyBorder="1" applyAlignment="1">
      <alignment horizontal="center"/>
    </xf>
    <xf numFmtId="165" fontId="16" fillId="3" borderId="86" xfId="0" applyNumberFormat="1" applyFont="1" applyFill="1" applyBorder="1" applyAlignment="1">
      <alignment horizontal="right"/>
    </xf>
    <xf numFmtId="0" fontId="10" fillId="3" borderId="87" xfId="0" applyFont="1" applyFill="1" applyBorder="1" applyAlignment="1">
      <alignment horizontal="center"/>
    </xf>
    <xf numFmtId="165" fontId="16" fillId="3" borderId="88" xfId="0" applyNumberFormat="1" applyFont="1" applyFill="1" applyBorder="1" applyAlignment="1">
      <alignment horizontal="right"/>
    </xf>
    <xf numFmtId="0" fontId="10" fillId="3" borderId="89" xfId="0" applyFont="1" applyFill="1" applyBorder="1" applyAlignment="1">
      <alignment horizontal="center"/>
    </xf>
    <xf numFmtId="165" fontId="10" fillId="3" borderId="90" xfId="0" applyNumberFormat="1" applyFont="1" applyFill="1" applyBorder="1" applyAlignment="1">
      <alignment horizontal="right" vertical="center" wrapText="1"/>
    </xf>
    <xf numFmtId="0" fontId="10" fillId="3" borderId="91" xfId="0" applyFont="1" applyFill="1" applyBorder="1" applyAlignment="1">
      <alignment horizontal="center"/>
    </xf>
    <xf numFmtId="165" fontId="10" fillId="3" borderId="92" xfId="0" applyNumberFormat="1" applyFont="1" applyFill="1" applyBorder="1" applyAlignment="1">
      <alignment horizontal="right" vertical="center" wrapText="1"/>
    </xf>
    <xf numFmtId="0" fontId="16" fillId="3" borderId="87" xfId="0" applyFont="1" applyFill="1" applyBorder="1" applyAlignment="1">
      <alignment horizontal="center"/>
    </xf>
    <xf numFmtId="0" fontId="10" fillId="3" borderId="91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/>
    </xf>
    <xf numFmtId="0" fontId="16" fillId="3" borderId="94" xfId="0" applyFont="1" applyFill="1" applyBorder="1"/>
    <xf numFmtId="165" fontId="16" fillId="3" borderId="95" xfId="0" applyNumberFormat="1" applyFont="1" applyFill="1" applyBorder="1" applyAlignment="1">
      <alignment horizontal="right"/>
    </xf>
    <xf numFmtId="0" fontId="0" fillId="0" borderId="0" xfId="0" applyFont="1" applyAlignment="1"/>
    <xf numFmtId="4" fontId="16" fillId="13" borderId="96" xfId="0" applyNumberFormat="1" applyFont="1" applyFill="1" applyBorder="1" applyAlignment="1">
      <alignment horizontal="center" vertical="center" wrapText="1"/>
    </xf>
    <xf numFmtId="4" fontId="10" fillId="0" borderId="97" xfId="0" applyNumberFormat="1" applyFont="1" applyBorder="1" applyAlignment="1">
      <alignment horizontal="center" vertical="center"/>
    </xf>
    <xf numFmtId="4" fontId="10" fillId="0" borderId="98" xfId="0" applyNumberFormat="1" applyFont="1" applyBorder="1" applyAlignment="1">
      <alignment horizontal="center" vertical="center"/>
    </xf>
    <xf numFmtId="4" fontId="10" fillId="0" borderId="98" xfId="0" applyNumberFormat="1" applyFont="1" applyFill="1" applyBorder="1" applyAlignment="1">
      <alignment horizontal="center" vertical="center"/>
    </xf>
    <xf numFmtId="4" fontId="10" fillId="0" borderId="99" xfId="0" applyNumberFormat="1" applyFont="1" applyBorder="1" applyAlignment="1">
      <alignment horizontal="center" vertical="center"/>
    </xf>
    <xf numFmtId="4" fontId="16" fillId="0" borderId="10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167" fontId="10" fillId="3" borderId="17" xfId="0" applyNumberFormat="1" applyFont="1" applyFill="1" applyBorder="1"/>
    <xf numFmtId="171" fontId="10" fillId="3" borderId="62" xfId="0" applyNumberFormat="1" applyFont="1" applyFill="1" applyBorder="1" applyAlignment="1">
      <alignment horizontal="right"/>
    </xf>
    <xf numFmtId="169" fontId="16" fillId="3" borderId="94" xfId="0" applyNumberFormat="1" applyFont="1" applyFill="1" applyBorder="1" applyAlignment="1">
      <alignment horizontal="right"/>
    </xf>
    <xf numFmtId="165" fontId="10" fillId="3" borderId="101" xfId="0" applyNumberFormat="1" applyFont="1" applyFill="1" applyBorder="1" applyAlignment="1">
      <alignment horizontal="right" vertical="center" wrapText="1"/>
    </xf>
    <xf numFmtId="167" fontId="10" fillId="3" borderId="26" xfId="0" applyNumberFormat="1" applyFont="1" applyFill="1" applyBorder="1"/>
    <xf numFmtId="165" fontId="10" fillId="3" borderId="102" xfId="0" applyNumberFormat="1" applyFont="1" applyFill="1" applyBorder="1" applyAlignment="1">
      <alignment horizontal="right"/>
    </xf>
    <xf numFmtId="2" fontId="0" fillId="4" borderId="52" xfId="0" applyNumberFormat="1" applyFont="1" applyFill="1" applyBorder="1"/>
    <xf numFmtId="166" fontId="11" fillId="4" borderId="15" xfId="0" applyNumberFormat="1" applyFont="1" applyFill="1" applyBorder="1"/>
    <xf numFmtId="166" fontId="0" fillId="4" borderId="31" xfId="0" applyNumberFormat="1" applyFont="1" applyFill="1" applyBorder="1" applyAlignment="1">
      <alignment horizontal="right"/>
    </xf>
    <xf numFmtId="165" fontId="11" fillId="4" borderId="52" xfId="0" applyNumberFormat="1" applyFont="1" applyFill="1" applyBorder="1"/>
    <xf numFmtId="0" fontId="0" fillId="0" borderId="0" xfId="0" applyFont="1" applyAlignment="1"/>
    <xf numFmtId="165" fontId="11" fillId="4" borderId="13" xfId="0" applyNumberFormat="1" applyFont="1" applyFill="1" applyBorder="1"/>
    <xf numFmtId="165" fontId="11" fillId="4" borderId="19" xfId="0" applyNumberFormat="1" applyFont="1" applyFill="1" applyBorder="1" applyAlignment="1">
      <alignment horizontal="right"/>
    </xf>
    <xf numFmtId="175" fontId="39" fillId="6" borderId="17" xfId="0" applyNumberFormat="1" applyFont="1" applyFill="1" applyBorder="1"/>
    <xf numFmtId="164" fontId="0" fillId="0" borderId="15" xfId="45" applyFont="1" applyBorder="1" applyAlignment="1">
      <alignment horizontal="center" vertical="center"/>
    </xf>
    <xf numFmtId="164" fontId="11" fillId="0" borderId="0" xfId="0" applyNumberFormat="1" applyFont="1" applyAlignment="1">
      <alignment vertical="top"/>
    </xf>
    <xf numFmtId="164" fontId="0" fillId="46" borderId="15" xfId="45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0" xfId="0" applyFont="1" applyAlignment="1"/>
    <xf numFmtId="166" fontId="0" fillId="12" borderId="29" xfId="0" applyNumberFormat="1" applyFont="1" applyFill="1" applyBorder="1" applyAlignment="1">
      <alignment horizontal="right"/>
    </xf>
    <xf numFmtId="166" fontId="11" fillId="0" borderId="30" xfId="0" applyNumberFormat="1" applyFont="1" applyBorder="1" applyAlignment="1">
      <alignment horizontal="right"/>
    </xf>
    <xf numFmtId="0" fontId="16" fillId="3" borderId="94" xfId="0" applyFont="1" applyFill="1" applyBorder="1" applyAlignment="1">
      <alignment horizontal="center"/>
    </xf>
    <xf numFmtId="0" fontId="0" fillId="0" borderId="0" xfId="0" applyFont="1" applyAlignment="1"/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11" fillId="0" borderId="0" xfId="0" applyFont="1" applyFill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1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76" fontId="10" fillId="0" borderId="0" xfId="0" applyNumberFormat="1" applyFont="1" applyAlignment="1">
      <alignment horizontal="center"/>
    </xf>
    <xf numFmtId="173" fontId="0" fillId="8" borderId="16" xfId="0" applyNumberFormat="1" applyFont="1" applyFill="1" applyBorder="1"/>
    <xf numFmtId="0" fontId="0" fillId="0" borderId="0" xfId="0" applyFont="1" applyAlignment="1"/>
    <xf numFmtId="0" fontId="10" fillId="0" borderId="0" xfId="0" pivotButton="1" applyFont="1" applyAlignment="1">
      <alignment horizontal="left"/>
    </xf>
    <xf numFmtId="164" fontId="0" fillId="0" borderId="0" xfId="45" applyFont="1" applyAlignment="1"/>
    <xf numFmtId="165" fontId="11" fillId="12" borderId="17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5" fillId="0" borderId="52" xfId="0" applyFont="1" applyBorder="1"/>
    <xf numFmtId="0" fontId="19" fillId="0" borderId="16" xfId="0" applyFont="1" applyBorder="1" applyAlignment="1">
      <alignment horizontal="center" wrapText="1"/>
    </xf>
    <xf numFmtId="37" fontId="39" fillId="47" borderId="70" xfId="0" applyNumberFormat="1" applyFont="1" applyFill="1" applyBorder="1" applyAlignment="1">
      <alignment horizontal="center"/>
    </xf>
    <xf numFmtId="37" fontId="39" fillId="47" borderId="71" xfId="0" applyNumberFormat="1" applyFont="1" applyFill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0" xfId="0" applyFont="1" applyAlignment="1"/>
    <xf numFmtId="4" fontId="0" fillId="12" borderId="66" xfId="0" applyNumberFormat="1" applyFont="1" applyFill="1" applyBorder="1" applyAlignment="1"/>
    <xf numFmtId="4" fontId="0" fillId="12" borderId="67" xfId="0" applyNumberFormat="1" applyFont="1" applyFill="1" applyBorder="1" applyAlignment="1"/>
    <xf numFmtId="4" fontId="4" fillId="12" borderId="66" xfId="0" applyNumberFormat="1" applyFont="1" applyFill="1" applyBorder="1" applyAlignment="1"/>
    <xf numFmtId="4" fontId="4" fillId="12" borderId="67" xfId="0" applyNumberFormat="1" applyFont="1" applyFill="1" applyBorder="1" applyAlignment="1"/>
    <xf numFmtId="4" fontId="0" fillId="12" borderId="63" xfId="0" applyNumberFormat="1" applyFont="1" applyFill="1" applyBorder="1" applyAlignment="1"/>
    <xf numFmtId="4" fontId="0" fillId="12" borderId="64" xfId="0" applyNumberFormat="1" applyFont="1" applyFill="1" applyBorder="1" applyAlignment="1"/>
    <xf numFmtId="0" fontId="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3" fillId="10" borderId="5" xfId="0" quotePrefix="1" applyFont="1" applyFill="1" applyBorder="1" applyAlignment="1">
      <alignment horizontal="center" vertical="center" wrapText="1"/>
    </xf>
    <xf numFmtId="0" fontId="5" fillId="0" borderId="30" xfId="0" applyFont="1" applyBorder="1"/>
    <xf numFmtId="0" fontId="3" fillId="10" borderId="17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1" fillId="45" borderId="52" xfId="0" applyFont="1" applyFill="1" applyBorder="1" applyAlignment="1" applyProtection="1">
      <alignment horizontal="center" vertical="center" wrapText="1"/>
    </xf>
    <xf numFmtId="0" fontId="4" fillId="0" borderId="30" xfId="0" applyFont="1" applyBorder="1"/>
    <xf numFmtId="0" fontId="5" fillId="0" borderId="10" xfId="0" applyFont="1" applyBorder="1"/>
    <xf numFmtId="0" fontId="13" fillId="10" borderId="2" xfId="0" applyFont="1" applyFill="1" applyBorder="1" applyAlignment="1">
      <alignment horizontal="center"/>
    </xf>
    <xf numFmtId="0" fontId="5" fillId="0" borderId="14" xfId="0" applyFont="1" applyBorder="1"/>
    <xf numFmtId="0" fontId="19" fillId="0" borderId="16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165" fontId="0" fillId="4" borderId="5" xfId="0" applyNumberFormat="1" applyFont="1" applyFill="1" applyBorder="1" applyAlignment="1">
      <alignment horizontal="center" vertical="center"/>
    </xf>
    <xf numFmtId="0" fontId="5" fillId="0" borderId="12" xfId="0" applyFont="1" applyBorder="1"/>
    <xf numFmtId="0" fontId="14" fillId="4" borderId="31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65" fontId="0" fillId="4" borderId="17" xfId="0" applyNumberFormat="1" applyFont="1" applyFill="1" applyBorder="1" applyAlignment="1">
      <alignment horizontal="center" vertical="center"/>
    </xf>
    <xf numFmtId="165" fontId="0" fillId="4" borderId="31" xfId="0" applyNumberFormat="1" applyFont="1" applyFill="1" applyBorder="1" applyAlignment="1">
      <alignment horizontal="center" vertical="center"/>
    </xf>
    <xf numFmtId="165" fontId="0" fillId="4" borderId="30" xfId="0" applyNumberFormat="1" applyFont="1" applyFill="1" applyBorder="1" applyAlignment="1">
      <alignment horizontal="center" vertical="center"/>
    </xf>
    <xf numFmtId="165" fontId="5" fillId="0" borderId="12" xfId="0" applyNumberFormat="1" applyFont="1" applyBorder="1"/>
    <xf numFmtId="165" fontId="5" fillId="0" borderId="30" xfId="0" applyNumberFormat="1" applyFont="1" applyBorder="1"/>
    <xf numFmtId="165" fontId="4" fillId="4" borderId="5" xfId="0" applyNumberFormat="1" applyFont="1" applyFill="1" applyBorder="1" applyAlignment="1">
      <alignment horizontal="center" vertical="center"/>
    </xf>
    <xf numFmtId="166" fontId="0" fillId="12" borderId="17" xfId="0" applyNumberFormat="1" applyFont="1" applyFill="1" applyBorder="1" applyAlignment="1">
      <alignment horizontal="center"/>
    </xf>
    <xf numFmtId="166" fontId="0" fillId="12" borderId="30" xfId="0" applyNumberFormat="1" applyFont="1" applyFill="1" applyBorder="1" applyAlignment="1">
      <alignment horizontal="center"/>
    </xf>
    <xf numFmtId="166" fontId="0" fillId="12" borderId="31" xfId="0" applyNumberFormat="1" applyFont="1" applyFill="1" applyBorder="1" applyAlignment="1">
      <alignment horizontal="center"/>
    </xf>
    <xf numFmtId="0" fontId="14" fillId="12" borderId="5" xfId="0" applyFont="1" applyFill="1" applyBorder="1" applyAlignment="1">
      <alignment horizontal="center" vertical="center" textRotation="255" wrapText="1"/>
    </xf>
    <xf numFmtId="0" fontId="5" fillId="0" borderId="31" xfId="0" applyFont="1" applyBorder="1"/>
    <xf numFmtId="165" fontId="4" fillId="12" borderId="17" xfId="0" applyNumberFormat="1" applyFont="1" applyFill="1" applyBorder="1" applyAlignment="1">
      <alignment horizontal="center" vertical="center"/>
    </xf>
    <xf numFmtId="165" fontId="4" fillId="12" borderId="31" xfId="0" applyNumberFormat="1" applyFont="1" applyFill="1" applyBorder="1" applyAlignment="1">
      <alignment horizontal="center" vertical="center"/>
    </xf>
    <xf numFmtId="165" fontId="4" fillId="12" borderId="30" xfId="0" applyNumberFormat="1" applyFont="1" applyFill="1" applyBorder="1" applyAlignment="1">
      <alignment horizontal="center" vertical="center"/>
    </xf>
    <xf numFmtId="165" fontId="0" fillId="12" borderId="17" xfId="0" applyNumberFormat="1" applyFont="1" applyFill="1" applyBorder="1" applyAlignment="1">
      <alignment horizontal="center" vertical="center"/>
    </xf>
    <xf numFmtId="165" fontId="0" fillId="12" borderId="31" xfId="0" applyNumberFormat="1" applyFont="1" applyFill="1" applyBorder="1" applyAlignment="1">
      <alignment horizontal="center" vertical="center"/>
    </xf>
    <xf numFmtId="165" fontId="0" fillId="12" borderId="30" xfId="0" applyNumberFormat="1" applyFont="1" applyFill="1" applyBorder="1" applyAlignment="1">
      <alignment horizontal="center" vertical="center"/>
    </xf>
    <xf numFmtId="165" fontId="0" fillId="12" borderId="32" xfId="0" applyNumberFormat="1" applyFont="1" applyFill="1" applyBorder="1" applyAlignment="1">
      <alignment horizontal="center" vertical="center"/>
    </xf>
    <xf numFmtId="165" fontId="0" fillId="12" borderId="65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82" fontId="0" fillId="12" borderId="31" xfId="0" applyNumberFormat="1" applyFont="1" applyFill="1" applyBorder="1" applyAlignment="1">
      <alignment horizontal="center"/>
    </xf>
    <xf numFmtId="182" fontId="0" fillId="12" borderId="30" xfId="0" applyNumberFormat="1" applyFont="1" applyFill="1" applyBorder="1" applyAlignment="1">
      <alignment horizontal="center"/>
    </xf>
    <xf numFmtId="182" fontId="0" fillId="12" borderId="17" xfId="0" applyNumberFormat="1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65" fontId="12" fillId="10" borderId="50" xfId="0" applyNumberFormat="1" applyFont="1" applyFill="1" applyBorder="1" applyAlignment="1">
      <alignment horizontal="center"/>
    </xf>
    <xf numFmtId="165" fontId="12" fillId="10" borderId="5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172" fontId="9" fillId="9" borderId="77" xfId="0" applyNumberFormat="1" applyFont="1" applyFill="1" applyBorder="1" applyAlignment="1">
      <alignment horizontal="center" vertical="center" wrapText="1"/>
    </xf>
    <xf numFmtId="172" fontId="9" fillId="9" borderId="16" xfId="0" applyNumberFormat="1" applyFont="1" applyFill="1" applyBorder="1" applyAlignment="1">
      <alignment horizontal="center" vertical="center" wrapText="1"/>
    </xf>
    <xf numFmtId="172" fontId="9" fillId="9" borderId="78" xfId="0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3" fillId="2" borderId="13" xfId="0" quotePrefix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4" fillId="5" borderId="2" xfId="0" applyFont="1" applyFill="1" applyBorder="1" applyAlignment="1">
      <alignment horizontal="center" wrapText="1"/>
    </xf>
    <xf numFmtId="166" fontId="0" fillId="0" borderId="103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6" fontId="0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165" fontId="0" fillId="0" borderId="103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167" fontId="0" fillId="0" borderId="103" xfId="0" applyNumberFormat="1" applyFont="1" applyBorder="1" applyAlignment="1">
      <alignment horizontal="center" vertical="center"/>
    </xf>
    <xf numFmtId="167" fontId="0" fillId="0" borderId="31" xfId="0" applyNumberFormat="1" applyFont="1" applyBorder="1" applyAlignment="1">
      <alignment horizontal="center" vertical="center"/>
    </xf>
    <xf numFmtId="167" fontId="0" fillId="0" borderId="30" xfId="0" applyNumberFormat="1" applyFont="1" applyBorder="1" applyAlignment="1">
      <alignment horizontal="center" vertical="center"/>
    </xf>
    <xf numFmtId="0" fontId="44" fillId="0" borderId="0" xfId="0" applyFont="1" applyAlignment="1"/>
  </cellXfs>
  <cellStyles count="46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13" xr:uid="{00000000-0005-0000-0000-000012000000}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" xfId="4" builtinId="20" customBuiltin="1"/>
    <cellStyle name="Incorrecto 2" xfId="14" xr:uid="{00000000-0005-0000-0000-00001F000000}"/>
    <cellStyle name="Moneda" xfId="45" builtinId="4"/>
    <cellStyle name="Neutral 2" xfId="15" xr:uid="{00000000-0005-0000-0000-000021000000}"/>
    <cellStyle name="Normal" xfId="0" builtinId="0"/>
    <cellStyle name="Normal 2" xfId="10" xr:uid="{00000000-0005-0000-0000-000023000000}"/>
    <cellStyle name="Normal 24 2" xfId="44" xr:uid="{00000000-0005-0000-0000-000024000000}"/>
    <cellStyle name="Notas 2" xfId="17" xr:uid="{00000000-0005-0000-0000-000025000000}"/>
    <cellStyle name="Porcentaje" xfId="43" builtinId="5"/>
    <cellStyle name="Salida" xfId="5" builtinId="21" customBuiltin="1"/>
    <cellStyle name="Texto de advertencia 2" xfId="16" xr:uid="{00000000-0005-0000-0000-000028000000}"/>
    <cellStyle name="Texto explicativo 2" xfId="18" xr:uid="{00000000-0005-0000-0000-000029000000}"/>
    <cellStyle name="Título 2" xfId="2" builtinId="17" customBuiltin="1"/>
    <cellStyle name="Título 3" xfId="3" builtinId="18" customBuiltin="1"/>
    <cellStyle name="Título 4" xfId="11" xr:uid="{00000000-0005-0000-0000-00002C000000}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904875</xdr:colOff>
      <xdr:row>39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904875</xdr:colOff>
      <xdr:row>39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R984"/>
  <sheetViews>
    <sheetView showGridLines="0" tabSelected="1" zoomScale="85" zoomScaleNormal="85" workbookViewId="0">
      <selection activeCell="A9" sqref="A9"/>
    </sheetView>
  </sheetViews>
  <sheetFormatPr baseColWidth="10" defaultColWidth="14.425781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6.7109375" customWidth="1"/>
    <col min="6" max="6" width="20" customWidth="1"/>
    <col min="7" max="7" width="26.140625" customWidth="1"/>
    <col min="8" max="8" width="22.85546875" customWidth="1"/>
    <col min="9" max="9" width="16.28515625" customWidth="1"/>
    <col min="10" max="10" width="19.42578125" customWidth="1"/>
    <col min="11" max="11" width="18.85546875" customWidth="1"/>
    <col min="12" max="12" width="16.28515625" customWidth="1"/>
    <col min="13" max="13" width="15" customWidth="1"/>
    <col min="14" max="14" width="14.7109375" customWidth="1"/>
    <col min="15" max="15" width="14.42578125" customWidth="1"/>
    <col min="16" max="16" width="14.28515625" customWidth="1"/>
    <col min="17" max="17" width="14.85546875" customWidth="1"/>
    <col min="18" max="18" width="13.85546875" customWidth="1"/>
    <col min="19" max="19" width="1.140625" customWidth="1"/>
    <col min="20" max="20" width="15.28515625" customWidth="1"/>
    <col min="21" max="21" width="4.28515625" customWidth="1"/>
    <col min="22" max="30" width="1.5703125" customWidth="1"/>
    <col min="31" max="34" width="7.85546875" style="230" hidden="1" customWidth="1"/>
    <col min="35" max="35" width="42.5703125" hidden="1" customWidth="1"/>
    <col min="36" max="37" width="16.42578125" hidden="1" customWidth="1"/>
    <col min="38" max="38" width="16.140625" hidden="1" customWidth="1"/>
    <col min="39" max="39" width="15.140625" hidden="1" customWidth="1"/>
    <col min="40" max="40" width="13" style="176" hidden="1" customWidth="1"/>
    <col min="41" max="41" width="15.7109375" style="176" hidden="1" customWidth="1"/>
    <col min="42" max="42" width="16.140625" hidden="1" customWidth="1"/>
    <col min="43" max="43" width="13.42578125" hidden="1" customWidth="1"/>
    <col min="44" max="44" width="0" style="236" hidden="1" customWidth="1"/>
    <col min="45" max="45" width="0" hidden="1" customWidth="1"/>
  </cols>
  <sheetData>
    <row r="1" spans="1:44" x14ac:dyDescent="0.25">
      <c r="A1" s="22"/>
      <c r="B1" s="22"/>
      <c r="C1" s="380" t="s">
        <v>939</v>
      </c>
      <c r="D1" s="40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I1" s="228" t="s">
        <v>248</v>
      </c>
      <c r="AJ1" s="371" t="s">
        <v>854</v>
      </c>
      <c r="AK1" s="371" t="s">
        <v>855</v>
      </c>
      <c r="AL1" s="371" t="s">
        <v>856</v>
      </c>
      <c r="AM1" s="22"/>
      <c r="AN1" s="175"/>
      <c r="AO1" s="175"/>
      <c r="AP1" s="22"/>
      <c r="AQ1" s="22"/>
    </row>
    <row r="2" spans="1:44" x14ac:dyDescent="0.25">
      <c r="A2" s="22"/>
      <c r="B2" s="22"/>
      <c r="C2" s="383" t="s">
        <v>911</v>
      </c>
      <c r="D2" s="40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I2" s="228" t="s">
        <v>264</v>
      </c>
      <c r="AJ2" s="368">
        <f t="shared" ref="AJ2:AJ7" si="0">SUMIF($AH$9:$AH$36,AI2,$AJ$9:$AJ$36)</f>
        <v>10621702</v>
      </c>
      <c r="AK2" s="368">
        <v>10621702</v>
      </c>
      <c r="AL2" s="368">
        <f>AK2-AJ2</f>
        <v>0</v>
      </c>
      <c r="AN2" s="175"/>
      <c r="AO2" s="175"/>
      <c r="AP2" s="22"/>
      <c r="AQ2" s="22"/>
    </row>
    <row r="3" spans="1:44" x14ac:dyDescent="0.25">
      <c r="A3" s="22"/>
      <c r="B3" s="22"/>
      <c r="C3" s="40" t="s">
        <v>936</v>
      </c>
      <c r="D3" s="40"/>
      <c r="E3" s="407"/>
      <c r="F3" s="400"/>
      <c r="G3" s="400"/>
      <c r="H3" s="400"/>
      <c r="I3" s="400"/>
      <c r="J3" s="400"/>
      <c r="K3" s="400"/>
      <c r="L3" s="22"/>
      <c r="M3" s="408" t="s">
        <v>254</v>
      </c>
      <c r="N3" s="409"/>
      <c r="O3" s="409"/>
      <c r="P3" s="409"/>
      <c r="Q3" s="409"/>
      <c r="R3" s="409"/>
      <c r="S3" s="409"/>
      <c r="T3" s="410"/>
      <c r="U3" s="22"/>
      <c r="V3" s="22"/>
      <c r="W3" s="22"/>
      <c r="X3" s="22"/>
      <c r="Y3" s="22"/>
      <c r="Z3" s="22"/>
      <c r="AA3" s="22"/>
      <c r="AB3" s="22"/>
      <c r="AC3" s="22"/>
      <c r="AD3" s="22"/>
      <c r="AI3" s="228" t="s">
        <v>268</v>
      </c>
      <c r="AJ3" s="370">
        <f t="shared" si="0"/>
        <v>10311607</v>
      </c>
      <c r="AK3" s="370">
        <v>10311608</v>
      </c>
      <c r="AL3" s="368">
        <f t="shared" ref="AL3:AL7" si="1">AK3-AJ3</f>
        <v>1</v>
      </c>
      <c r="AN3" s="175"/>
      <c r="AO3" s="394" t="s">
        <v>698</v>
      </c>
      <c r="AP3" s="22"/>
      <c r="AQ3" s="22"/>
    </row>
    <row r="4" spans="1:44" x14ac:dyDescent="0.25">
      <c r="A4" s="22"/>
      <c r="B4" s="22"/>
      <c r="C4" s="40" t="s">
        <v>937</v>
      </c>
      <c r="D4" s="40"/>
      <c r="E4" s="400"/>
      <c r="F4" s="400"/>
      <c r="G4" s="400"/>
      <c r="H4" s="400"/>
      <c r="I4" s="400"/>
      <c r="J4" s="400"/>
      <c r="K4" s="400"/>
      <c r="L4" s="22"/>
      <c r="M4" s="41" t="s">
        <v>10</v>
      </c>
      <c r="N4" s="42" t="s">
        <v>11</v>
      </c>
      <c r="O4" s="41" t="s">
        <v>12</v>
      </c>
      <c r="P4" s="42" t="s">
        <v>13</v>
      </c>
      <c r="Q4" s="41" t="s">
        <v>14</v>
      </c>
      <c r="R4" s="43" t="s">
        <v>20</v>
      </c>
      <c r="S4" s="44"/>
      <c r="T4" s="45" t="s">
        <v>255</v>
      </c>
      <c r="U4" s="399"/>
      <c r="V4" s="400"/>
      <c r="W4" s="400"/>
      <c r="X4" s="22"/>
      <c r="Y4" s="22"/>
      <c r="Z4" s="22"/>
      <c r="AA4" s="22"/>
      <c r="AB4" s="22"/>
      <c r="AC4" s="22"/>
      <c r="AD4" s="22"/>
      <c r="AI4" s="228" t="s">
        <v>271</v>
      </c>
      <c r="AJ4" s="370">
        <f t="shared" si="0"/>
        <v>8593962</v>
      </c>
      <c r="AK4" s="370">
        <v>8593963</v>
      </c>
      <c r="AL4" s="368">
        <f t="shared" si="1"/>
        <v>1</v>
      </c>
      <c r="AN4" s="175"/>
      <c r="AO4" s="394"/>
      <c r="AP4" s="22"/>
      <c r="AQ4" s="22"/>
    </row>
    <row r="5" spans="1:44" ht="15" customHeight="1" x14ac:dyDescent="0.25">
      <c r="A5" s="22"/>
      <c r="B5" s="22"/>
      <c r="C5" s="307"/>
      <c r="D5" s="40"/>
      <c r="E5" s="11"/>
      <c r="F5" s="11"/>
      <c r="G5" s="11"/>
      <c r="H5" s="11"/>
      <c r="I5" s="11"/>
      <c r="J5" s="22"/>
      <c r="K5" s="22"/>
      <c r="L5" s="22"/>
      <c r="M5" s="46">
        <f>'CALCULO CC AGENTES'!F830</f>
        <v>948070.65810000012</v>
      </c>
      <c r="N5" s="47">
        <f>'CALCULO CC AGENTES'!F831</f>
        <v>538461.18599999999</v>
      </c>
      <c r="O5" s="47">
        <f>'CALCULO CC AGENTES'!F832</f>
        <v>842675.33909999998</v>
      </c>
      <c r="P5" s="47">
        <f>'CALCULO CC AGENTES'!F833</f>
        <v>377439.05499999999</v>
      </c>
      <c r="Q5" s="47">
        <f>'CALCULO CC AGENTES'!F834</f>
        <v>781018.86800000002</v>
      </c>
      <c r="R5" s="47">
        <f>'CALCULO CC AGENTES'!F835</f>
        <v>846753.22750000004</v>
      </c>
      <c r="S5" s="48"/>
      <c r="T5" s="47">
        <f>SUM(M5:R5)</f>
        <v>4334418.3337000003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34"/>
      <c r="AF5" s="210" t="s">
        <v>697</v>
      </c>
      <c r="AI5" s="240" t="s">
        <v>275</v>
      </c>
      <c r="AJ5" s="370">
        <f t="shared" si="0"/>
        <v>9005503</v>
      </c>
      <c r="AK5" s="370">
        <v>9005502</v>
      </c>
      <c r="AL5" s="368">
        <f t="shared" si="1"/>
        <v>-1</v>
      </c>
      <c r="AN5" s="175"/>
      <c r="AO5" s="394"/>
      <c r="AP5" s="22"/>
      <c r="AQ5" s="22"/>
    </row>
    <row r="6" spans="1:44" x14ac:dyDescent="0.25">
      <c r="A6" s="22"/>
      <c r="B6" s="22"/>
      <c r="C6" s="307"/>
      <c r="D6" s="4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I6" s="240" t="s">
        <v>278</v>
      </c>
      <c r="AJ6" s="370">
        <f t="shared" si="0"/>
        <v>20013516</v>
      </c>
      <c r="AK6" s="370">
        <v>20013517</v>
      </c>
      <c r="AL6" s="368">
        <f t="shared" si="1"/>
        <v>1</v>
      </c>
      <c r="AN6" s="175"/>
      <c r="AO6" s="175"/>
      <c r="AP6" s="22"/>
      <c r="AQ6" s="22"/>
    </row>
    <row r="7" spans="1:44" ht="15.75" x14ac:dyDescent="0.25">
      <c r="A7" s="22"/>
      <c r="B7" s="22"/>
      <c r="C7" s="307"/>
      <c r="D7" s="419" t="s">
        <v>256</v>
      </c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1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7"/>
      <c r="AF7" s="210" t="s">
        <v>701</v>
      </c>
      <c r="AI7" s="240" t="s">
        <v>253</v>
      </c>
      <c r="AJ7" s="368">
        <f t="shared" si="0"/>
        <v>5864288</v>
      </c>
      <c r="AK7" s="368">
        <v>5864288</v>
      </c>
      <c r="AL7" s="368">
        <f t="shared" si="1"/>
        <v>0</v>
      </c>
      <c r="AN7" s="175"/>
      <c r="AO7" s="235">
        <v>12</v>
      </c>
      <c r="AP7" s="22"/>
      <c r="AQ7" s="22"/>
    </row>
    <row r="8" spans="1:44" ht="43.5" customHeight="1" x14ac:dyDescent="0.25">
      <c r="A8" s="22"/>
      <c r="B8" s="22"/>
      <c r="C8" s="308"/>
      <c r="D8" s="49" t="s">
        <v>703</v>
      </c>
      <c r="E8" s="50" t="s">
        <v>704</v>
      </c>
      <c r="F8" s="413" t="s">
        <v>262</v>
      </c>
      <c r="G8" s="413" t="s">
        <v>257</v>
      </c>
      <c r="H8" s="415" t="s">
        <v>952</v>
      </c>
      <c r="I8" s="415" t="s">
        <v>601</v>
      </c>
      <c r="J8" s="415" t="s">
        <v>313</v>
      </c>
      <c r="K8" s="411" t="s">
        <v>912</v>
      </c>
      <c r="L8" s="415" t="s">
        <v>258</v>
      </c>
      <c r="M8" s="415" t="s">
        <v>10</v>
      </c>
      <c r="N8" s="415" t="s">
        <v>11</v>
      </c>
      <c r="O8" s="415" t="s">
        <v>12</v>
      </c>
      <c r="P8" s="415" t="s">
        <v>13</v>
      </c>
      <c r="Q8" s="415" t="s">
        <v>14</v>
      </c>
      <c r="R8" s="415" t="s">
        <v>20</v>
      </c>
      <c r="S8" s="22"/>
      <c r="T8" s="416" t="s">
        <v>940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J8" s="369">
        <f>SUM(AJ2:AJ7)</f>
        <v>64410578</v>
      </c>
      <c r="AK8" s="369">
        <f>SUM(AK2:AK7)</f>
        <v>64410580</v>
      </c>
      <c r="AL8" s="369">
        <f>SUM(AL2:AL7)</f>
        <v>2</v>
      </c>
      <c r="AN8" s="175"/>
      <c r="AP8" s="22"/>
      <c r="AQ8" s="22"/>
    </row>
    <row r="9" spans="1:44" ht="63" customHeight="1" x14ac:dyDescent="0.25">
      <c r="A9" s="51" t="s">
        <v>259</v>
      </c>
      <c r="B9" s="51" t="s">
        <v>260</v>
      </c>
      <c r="C9" s="52" t="s">
        <v>261</v>
      </c>
      <c r="D9" s="53" t="s">
        <v>852</v>
      </c>
      <c r="E9" s="54" t="s">
        <v>314</v>
      </c>
      <c r="F9" s="414"/>
      <c r="G9" s="414"/>
      <c r="H9" s="412"/>
      <c r="I9" s="418"/>
      <c r="J9" s="412"/>
      <c r="K9" s="412"/>
      <c r="L9" s="412"/>
      <c r="M9" s="417"/>
      <c r="N9" s="417"/>
      <c r="O9" s="417"/>
      <c r="P9" s="417"/>
      <c r="Q9" s="417"/>
      <c r="R9" s="417"/>
      <c r="S9" s="55"/>
      <c r="T9" s="416"/>
      <c r="U9" s="56"/>
      <c r="V9" s="56"/>
      <c r="W9" s="56"/>
      <c r="X9" s="56"/>
      <c r="Y9" s="56"/>
      <c r="Z9" s="56"/>
      <c r="AA9" s="56"/>
      <c r="AB9" s="56"/>
      <c r="AC9" s="56"/>
      <c r="AD9" s="56"/>
      <c r="AE9" s="232" t="s">
        <v>694</v>
      </c>
      <c r="AF9" s="232" t="s">
        <v>695</v>
      </c>
      <c r="AG9" s="233" t="s">
        <v>696</v>
      </c>
      <c r="AH9" s="228" t="s">
        <v>248</v>
      </c>
      <c r="AI9" s="227" t="s">
        <v>263</v>
      </c>
      <c r="AJ9" s="174" t="s">
        <v>853</v>
      </c>
      <c r="AK9" s="174" t="s">
        <v>857</v>
      </c>
      <c r="AL9" s="372" t="s">
        <v>691</v>
      </c>
      <c r="AM9" s="372" t="s">
        <v>548</v>
      </c>
      <c r="AN9" s="372" t="s">
        <v>355</v>
      </c>
      <c r="AO9" s="372" t="s">
        <v>692</v>
      </c>
      <c r="AP9" s="372" t="s">
        <v>693</v>
      </c>
      <c r="AQ9" s="372" t="s">
        <v>549</v>
      </c>
      <c r="AR9" s="372" t="s">
        <v>700</v>
      </c>
    </row>
    <row r="10" spans="1:44" x14ac:dyDescent="0.25">
      <c r="A10" s="425" t="s">
        <v>5</v>
      </c>
      <c r="B10" s="58" t="s">
        <v>264</v>
      </c>
      <c r="C10" s="59" t="s">
        <v>265</v>
      </c>
      <c r="D10" s="60">
        <f t="shared" ref="D10:D36" si="2">AJ10</f>
        <v>2180150</v>
      </c>
      <c r="E10" s="60">
        <f t="shared" ref="E10:E21" si="3">AK10</f>
        <v>181679.17</v>
      </c>
      <c r="F10" s="61">
        <v>0</v>
      </c>
      <c r="G10" s="62">
        <f t="shared" ref="G10:G21" si="4">+E10-F10</f>
        <v>181679.17</v>
      </c>
      <c r="H10" s="428">
        <v>11423631.41</v>
      </c>
      <c r="I10" s="423">
        <v>0.76</v>
      </c>
      <c r="J10" s="423">
        <f>ROUND(IF(I10*H10&lt;=(D22/2),I10*H10,D22/2),2)</f>
        <v>8681959.8699999992</v>
      </c>
      <c r="K10" s="433">
        <f>ROUND(+J10/6,2)</f>
        <v>1446993.31</v>
      </c>
      <c r="L10" s="61"/>
      <c r="M10" s="64"/>
      <c r="N10" s="65"/>
      <c r="O10" s="59"/>
      <c r="P10" s="65"/>
      <c r="Q10" s="59"/>
      <c r="R10" s="66"/>
      <c r="S10" s="56"/>
      <c r="T10" s="59"/>
      <c r="U10" s="22"/>
      <c r="V10" s="56"/>
      <c r="W10" s="56"/>
      <c r="X10" s="56"/>
      <c r="Y10" s="56"/>
      <c r="Z10" s="56"/>
      <c r="AA10" s="56"/>
      <c r="AB10" s="56"/>
      <c r="AC10" s="56"/>
      <c r="AD10" s="56"/>
      <c r="AE10" s="238">
        <v>1710</v>
      </c>
      <c r="AF10" s="238">
        <v>3190</v>
      </c>
      <c r="AG10" s="239">
        <v>1</v>
      </c>
      <c r="AH10" s="240" t="s">
        <v>264</v>
      </c>
      <c r="AI10" s="241" t="s">
        <v>265</v>
      </c>
      <c r="AJ10" s="242">
        <v>2180150</v>
      </c>
      <c r="AK10" s="243">
        <f t="shared" ref="AK10:AK21" si="5">ROUND(+AJ10/12,2)</f>
        <v>181679.17</v>
      </c>
      <c r="AL10" s="270"/>
      <c r="AM10" s="243">
        <f t="shared" ref="AM10:AM21" si="6">ROUND(AL10/12,2)</f>
        <v>0</v>
      </c>
      <c r="AN10" s="243">
        <f t="shared" ref="AN10:AN21" si="7">+AM10-AK10</f>
        <v>-181679.17</v>
      </c>
      <c r="AO10" s="243">
        <f t="shared" ref="AO10:AO21" si="8">+AK10*$AO$7</f>
        <v>2180150.04</v>
      </c>
      <c r="AP10" s="243">
        <f t="shared" ref="AP10:AP21" si="9">+AL10-AO10</f>
        <v>-2180150.04</v>
      </c>
      <c r="AQ10" s="244" t="e">
        <f>ROUND(AP10/(12-$AO$7),2)</f>
        <v>#DIV/0!</v>
      </c>
      <c r="AR10" s="245" t="str">
        <f t="shared" ref="AR10:AR38" si="10">IF(AL10=SUM(AO10:AP10),"OK","Revisar")</f>
        <v>OK</v>
      </c>
    </row>
    <row r="11" spans="1:44" x14ac:dyDescent="0.25">
      <c r="A11" s="426"/>
      <c r="B11" s="67" t="s">
        <v>264</v>
      </c>
      <c r="C11" s="68" t="s">
        <v>267</v>
      </c>
      <c r="D11" s="60">
        <f t="shared" si="2"/>
        <v>2000269</v>
      </c>
      <c r="E11" s="60">
        <f t="shared" si="3"/>
        <v>166689.07999999999</v>
      </c>
      <c r="F11" s="63">
        <v>0</v>
      </c>
      <c r="G11" s="69">
        <f t="shared" si="4"/>
        <v>166689.07999999999</v>
      </c>
      <c r="H11" s="429"/>
      <c r="I11" s="424"/>
      <c r="J11" s="431"/>
      <c r="K11" s="431"/>
      <c r="L11" s="63"/>
      <c r="M11" s="68"/>
      <c r="N11" s="70"/>
      <c r="O11" s="68"/>
      <c r="P11" s="70"/>
      <c r="Q11" s="68"/>
      <c r="R11" s="71"/>
      <c r="S11" s="56"/>
      <c r="T11" s="68"/>
      <c r="U11" s="22"/>
      <c r="V11" s="56"/>
      <c r="W11" s="56"/>
      <c r="X11" s="56"/>
      <c r="Y11" s="56"/>
      <c r="Z11" s="56"/>
      <c r="AA11" s="56"/>
      <c r="AB11" s="56"/>
      <c r="AC11" s="56"/>
      <c r="AD11" s="56"/>
      <c r="AE11" s="238">
        <v>1124</v>
      </c>
      <c r="AF11" s="238">
        <v>29161</v>
      </c>
      <c r="AG11" s="239">
        <v>1</v>
      </c>
      <c r="AH11" s="240" t="s">
        <v>264</v>
      </c>
      <c r="AI11" s="241" t="s">
        <v>267</v>
      </c>
      <c r="AJ11" s="242">
        <v>2000269</v>
      </c>
      <c r="AK11" s="243">
        <f t="shared" si="5"/>
        <v>166689.07999999999</v>
      </c>
      <c r="AL11" s="270"/>
      <c r="AM11" s="243">
        <f t="shared" si="6"/>
        <v>0</v>
      </c>
      <c r="AN11" s="243">
        <f t="shared" si="7"/>
        <v>-166689.07999999999</v>
      </c>
      <c r="AO11" s="243">
        <f t="shared" si="8"/>
        <v>2000268.96</v>
      </c>
      <c r="AP11" s="243">
        <f t="shared" si="9"/>
        <v>-2000268.96</v>
      </c>
      <c r="AQ11" s="244" t="e">
        <f t="shared" ref="AQ11:AQ21" si="11">ROUND(AP11/(12-$AO$7),2)</f>
        <v>#DIV/0!</v>
      </c>
      <c r="AR11" s="245" t="str">
        <f t="shared" si="10"/>
        <v>OK</v>
      </c>
    </row>
    <row r="12" spans="1:44" x14ac:dyDescent="0.25">
      <c r="A12" s="426"/>
      <c r="B12" s="67" t="s">
        <v>268</v>
      </c>
      <c r="C12" s="68" t="s">
        <v>269</v>
      </c>
      <c r="D12" s="60">
        <f t="shared" si="2"/>
        <v>677233</v>
      </c>
      <c r="E12" s="60">
        <f t="shared" si="3"/>
        <v>56436.08</v>
      </c>
      <c r="F12" s="63">
        <v>0</v>
      </c>
      <c r="G12" s="69">
        <f t="shared" si="4"/>
        <v>56436.08</v>
      </c>
      <c r="H12" s="429"/>
      <c r="I12" s="424"/>
      <c r="J12" s="431"/>
      <c r="K12" s="431"/>
      <c r="L12" s="63"/>
      <c r="M12" s="68"/>
      <c r="N12" s="70"/>
      <c r="O12" s="68"/>
      <c r="P12" s="70"/>
      <c r="Q12" s="68"/>
      <c r="R12" s="71"/>
      <c r="S12" s="56"/>
      <c r="T12" s="68"/>
      <c r="U12" s="22"/>
      <c r="V12" s="56"/>
      <c r="W12" s="56"/>
      <c r="X12" s="56"/>
      <c r="Y12" s="56"/>
      <c r="Z12" s="56"/>
      <c r="AA12" s="56"/>
      <c r="AB12" s="56"/>
      <c r="AC12" s="56"/>
      <c r="AD12" s="56"/>
      <c r="AE12" s="238">
        <v>28161</v>
      </c>
      <c r="AF12" s="238">
        <v>29161</v>
      </c>
      <c r="AG12" s="239">
        <v>1</v>
      </c>
      <c r="AH12" s="240" t="s">
        <v>268</v>
      </c>
      <c r="AI12" s="241" t="s">
        <v>269</v>
      </c>
      <c r="AJ12" s="242">
        <v>677233</v>
      </c>
      <c r="AK12" s="243">
        <f t="shared" si="5"/>
        <v>56436.08</v>
      </c>
      <c r="AL12" s="270"/>
      <c r="AM12" s="243">
        <f t="shared" si="6"/>
        <v>0</v>
      </c>
      <c r="AN12" s="243">
        <f t="shared" si="7"/>
        <v>-56436.08</v>
      </c>
      <c r="AO12" s="243">
        <f t="shared" si="8"/>
        <v>677232.96</v>
      </c>
      <c r="AP12" s="243">
        <f t="shared" si="9"/>
        <v>-677232.96</v>
      </c>
      <c r="AQ12" s="244" t="e">
        <f t="shared" si="11"/>
        <v>#DIV/0!</v>
      </c>
      <c r="AR12" s="245" t="str">
        <f t="shared" si="10"/>
        <v>OK</v>
      </c>
    </row>
    <row r="13" spans="1:44" x14ac:dyDescent="0.25">
      <c r="A13" s="426"/>
      <c r="B13" s="67" t="s">
        <v>268</v>
      </c>
      <c r="C13" s="68" t="s">
        <v>270</v>
      </c>
      <c r="D13" s="60">
        <f t="shared" si="2"/>
        <v>2398948</v>
      </c>
      <c r="E13" s="60">
        <f t="shared" si="3"/>
        <v>199912.33</v>
      </c>
      <c r="F13" s="63">
        <v>0</v>
      </c>
      <c r="G13" s="69">
        <f t="shared" si="4"/>
        <v>199912.33</v>
      </c>
      <c r="H13" s="429"/>
      <c r="I13" s="424"/>
      <c r="J13" s="431"/>
      <c r="K13" s="431"/>
      <c r="L13" s="63"/>
      <c r="M13" s="68"/>
      <c r="N13" s="70"/>
      <c r="O13" s="68"/>
      <c r="P13" s="70"/>
      <c r="Q13" s="68"/>
      <c r="R13" s="71"/>
      <c r="S13" s="56"/>
      <c r="T13" s="68"/>
      <c r="U13" s="22"/>
      <c r="V13" s="56"/>
      <c r="W13" s="56"/>
      <c r="X13" s="56"/>
      <c r="Y13" s="56"/>
      <c r="Z13" s="56"/>
      <c r="AA13" s="56"/>
      <c r="AB13" s="56"/>
      <c r="AC13" s="56"/>
      <c r="AD13" s="56"/>
      <c r="AE13" s="238">
        <v>28181</v>
      </c>
      <c r="AF13" s="238">
        <v>29182</v>
      </c>
      <c r="AG13" s="239">
        <v>2</v>
      </c>
      <c r="AH13" s="240" t="s">
        <v>268</v>
      </c>
      <c r="AI13" s="241" t="s">
        <v>270</v>
      </c>
      <c r="AJ13" s="242">
        <v>2398948</v>
      </c>
      <c r="AK13" s="243">
        <f t="shared" si="5"/>
        <v>199912.33</v>
      </c>
      <c r="AL13" s="270"/>
      <c r="AM13" s="243">
        <f t="shared" si="6"/>
        <v>0</v>
      </c>
      <c r="AN13" s="243">
        <f t="shared" si="7"/>
        <v>-199912.33</v>
      </c>
      <c r="AO13" s="243">
        <f t="shared" si="8"/>
        <v>2398947.96</v>
      </c>
      <c r="AP13" s="243">
        <f t="shared" si="9"/>
        <v>-2398947.96</v>
      </c>
      <c r="AQ13" s="244" t="e">
        <f t="shared" si="11"/>
        <v>#DIV/0!</v>
      </c>
      <c r="AR13" s="245" t="str">
        <f t="shared" si="10"/>
        <v>OK</v>
      </c>
    </row>
    <row r="14" spans="1:44" x14ac:dyDescent="0.25">
      <c r="A14" s="426"/>
      <c r="B14" s="67" t="s">
        <v>271</v>
      </c>
      <c r="C14" s="68" t="s">
        <v>272</v>
      </c>
      <c r="D14" s="60">
        <f t="shared" si="2"/>
        <v>1578371</v>
      </c>
      <c r="E14" s="60">
        <f t="shared" si="3"/>
        <v>131530.92000000001</v>
      </c>
      <c r="F14" s="63">
        <v>0</v>
      </c>
      <c r="G14" s="69">
        <f t="shared" si="4"/>
        <v>131530.92000000001</v>
      </c>
      <c r="H14" s="429"/>
      <c r="I14" s="424"/>
      <c r="J14" s="431"/>
      <c r="K14" s="431"/>
      <c r="L14" s="63"/>
      <c r="M14" s="68"/>
      <c r="N14" s="70"/>
      <c r="O14" s="68"/>
      <c r="P14" s="70"/>
      <c r="Q14" s="68"/>
      <c r="R14" s="71"/>
      <c r="S14" s="56"/>
      <c r="T14" s="68"/>
      <c r="U14" s="22"/>
      <c r="V14" s="56"/>
      <c r="W14" s="56"/>
      <c r="X14" s="56"/>
      <c r="Y14" s="56"/>
      <c r="Z14" s="56"/>
      <c r="AA14" s="56"/>
      <c r="AB14" s="56"/>
      <c r="AC14" s="56"/>
      <c r="AD14" s="56"/>
      <c r="AE14" s="238">
        <v>3183</v>
      </c>
      <c r="AF14" s="238">
        <v>3190</v>
      </c>
      <c r="AG14" s="239">
        <v>1</v>
      </c>
      <c r="AH14" s="240" t="s">
        <v>271</v>
      </c>
      <c r="AI14" s="241" t="s">
        <v>272</v>
      </c>
      <c r="AJ14" s="242">
        <v>1578371</v>
      </c>
      <c r="AK14" s="243">
        <f t="shared" si="5"/>
        <v>131530.92000000001</v>
      </c>
      <c r="AL14" s="270"/>
      <c r="AM14" s="243">
        <f t="shared" si="6"/>
        <v>0</v>
      </c>
      <c r="AN14" s="243">
        <f t="shared" si="7"/>
        <v>-131530.92000000001</v>
      </c>
      <c r="AO14" s="243">
        <f t="shared" si="8"/>
        <v>1578371.04</v>
      </c>
      <c r="AP14" s="243">
        <f t="shared" si="9"/>
        <v>-1578371.04</v>
      </c>
      <c r="AQ14" s="244" t="e">
        <f t="shared" si="11"/>
        <v>#DIV/0!</v>
      </c>
      <c r="AR14" s="245" t="str">
        <f t="shared" si="10"/>
        <v>OK</v>
      </c>
    </row>
    <row r="15" spans="1:44" x14ac:dyDescent="0.25">
      <c r="A15" s="426"/>
      <c r="B15" s="67" t="s">
        <v>271</v>
      </c>
      <c r="C15" s="68" t="s">
        <v>273</v>
      </c>
      <c r="D15" s="60">
        <f t="shared" si="2"/>
        <v>1504050</v>
      </c>
      <c r="E15" s="60">
        <f t="shared" si="3"/>
        <v>125337.5</v>
      </c>
      <c r="F15" s="63">
        <v>0</v>
      </c>
      <c r="G15" s="69">
        <f t="shared" si="4"/>
        <v>125337.5</v>
      </c>
      <c r="H15" s="429"/>
      <c r="I15" s="424"/>
      <c r="J15" s="431"/>
      <c r="K15" s="431"/>
      <c r="L15" s="63"/>
      <c r="M15" s="68"/>
      <c r="N15" s="70"/>
      <c r="O15" s="68"/>
      <c r="P15" s="70"/>
      <c r="Q15" s="68"/>
      <c r="R15" s="71"/>
      <c r="S15" s="56"/>
      <c r="T15" s="68"/>
      <c r="U15" s="22"/>
      <c r="V15" s="56"/>
      <c r="W15" s="56"/>
      <c r="X15" s="56"/>
      <c r="Y15" s="56"/>
      <c r="Z15" s="56"/>
      <c r="AA15" s="56"/>
      <c r="AB15" s="56"/>
      <c r="AC15" s="56"/>
      <c r="AD15" s="56"/>
      <c r="AE15" s="238">
        <v>3301</v>
      </c>
      <c r="AF15" s="238">
        <v>29182</v>
      </c>
      <c r="AG15" s="239">
        <v>2</v>
      </c>
      <c r="AH15" s="240" t="s">
        <v>271</v>
      </c>
      <c r="AI15" s="241" t="s">
        <v>273</v>
      </c>
      <c r="AJ15" s="242">
        <v>1504050</v>
      </c>
      <c r="AK15" s="243">
        <f t="shared" si="5"/>
        <v>125337.5</v>
      </c>
      <c r="AL15" s="270"/>
      <c r="AM15" s="243">
        <f t="shared" si="6"/>
        <v>0</v>
      </c>
      <c r="AN15" s="243">
        <f t="shared" si="7"/>
        <v>-125337.5</v>
      </c>
      <c r="AO15" s="243">
        <f t="shared" si="8"/>
        <v>1504050</v>
      </c>
      <c r="AP15" s="243">
        <f t="shared" si="9"/>
        <v>-1504050</v>
      </c>
      <c r="AQ15" s="244" t="e">
        <f t="shared" si="11"/>
        <v>#DIV/0!</v>
      </c>
      <c r="AR15" s="245" t="str">
        <f t="shared" si="10"/>
        <v>OK</v>
      </c>
    </row>
    <row r="16" spans="1:44" x14ac:dyDescent="0.25">
      <c r="A16" s="426"/>
      <c r="B16" s="67" t="s">
        <v>271</v>
      </c>
      <c r="C16" s="68" t="s">
        <v>274</v>
      </c>
      <c r="D16" s="60">
        <f t="shared" si="2"/>
        <v>1670371</v>
      </c>
      <c r="E16" s="60">
        <f t="shared" si="3"/>
        <v>139197.57999999999</v>
      </c>
      <c r="F16" s="63">
        <v>0</v>
      </c>
      <c r="G16" s="69">
        <f t="shared" si="4"/>
        <v>139197.57999999999</v>
      </c>
      <c r="H16" s="429"/>
      <c r="I16" s="424"/>
      <c r="J16" s="431"/>
      <c r="K16" s="431"/>
      <c r="L16" s="63"/>
      <c r="M16" s="68"/>
      <c r="N16" s="70"/>
      <c r="O16" s="68"/>
      <c r="P16" s="70"/>
      <c r="Q16" s="68"/>
      <c r="R16" s="71"/>
      <c r="S16" s="56"/>
      <c r="T16" s="68"/>
      <c r="U16" s="22"/>
      <c r="V16" s="56"/>
      <c r="W16" s="56"/>
      <c r="X16" s="56"/>
      <c r="Y16" s="56"/>
      <c r="Z16" s="56"/>
      <c r="AA16" s="56"/>
      <c r="AB16" s="56"/>
      <c r="AC16" s="56"/>
      <c r="AD16" s="56"/>
      <c r="AE16" s="238">
        <v>3301</v>
      </c>
      <c r="AF16" s="238">
        <v>4411</v>
      </c>
      <c r="AG16" s="239">
        <v>1</v>
      </c>
      <c r="AH16" s="240" t="s">
        <v>271</v>
      </c>
      <c r="AI16" s="241" t="s">
        <v>274</v>
      </c>
      <c r="AJ16" s="242">
        <v>1670371</v>
      </c>
      <c r="AK16" s="243">
        <f t="shared" si="5"/>
        <v>139197.57999999999</v>
      </c>
      <c r="AL16" s="270"/>
      <c r="AM16" s="243">
        <f t="shared" si="6"/>
        <v>0</v>
      </c>
      <c r="AN16" s="243">
        <f t="shared" si="7"/>
        <v>-139197.57999999999</v>
      </c>
      <c r="AO16" s="243">
        <f t="shared" si="8"/>
        <v>1670370.96</v>
      </c>
      <c r="AP16" s="243">
        <f t="shared" si="9"/>
        <v>-1670370.96</v>
      </c>
      <c r="AQ16" s="244" t="e">
        <f t="shared" si="11"/>
        <v>#DIV/0!</v>
      </c>
      <c r="AR16" s="245" t="str">
        <f t="shared" si="10"/>
        <v>OK</v>
      </c>
    </row>
    <row r="17" spans="1:44" x14ac:dyDescent="0.25">
      <c r="A17" s="426"/>
      <c r="B17" s="67" t="s">
        <v>275</v>
      </c>
      <c r="C17" s="68" t="s">
        <v>276</v>
      </c>
      <c r="D17" s="60">
        <f t="shared" si="2"/>
        <v>3390319</v>
      </c>
      <c r="E17" s="60">
        <f t="shared" si="3"/>
        <v>282526.58</v>
      </c>
      <c r="F17" s="63">
        <v>0</v>
      </c>
      <c r="G17" s="69">
        <f t="shared" si="4"/>
        <v>282526.58</v>
      </c>
      <c r="H17" s="429"/>
      <c r="I17" s="424"/>
      <c r="J17" s="431"/>
      <c r="K17" s="431"/>
      <c r="L17" s="63"/>
      <c r="M17" s="68"/>
      <c r="N17" s="70"/>
      <c r="O17" s="68"/>
      <c r="P17" s="70"/>
      <c r="Q17" s="68"/>
      <c r="R17" s="71"/>
      <c r="S17" s="56"/>
      <c r="T17" s="68"/>
      <c r="U17" s="22"/>
      <c r="V17" s="56"/>
      <c r="W17" s="56"/>
      <c r="X17" s="56"/>
      <c r="Y17" s="56"/>
      <c r="Z17" s="56"/>
      <c r="AA17" s="56"/>
      <c r="AB17" s="56"/>
      <c r="AC17" s="56"/>
      <c r="AD17" s="56"/>
      <c r="AE17" s="238">
        <v>4402</v>
      </c>
      <c r="AF17" s="238">
        <v>4411</v>
      </c>
      <c r="AG17" s="239">
        <v>1</v>
      </c>
      <c r="AH17" s="240" t="s">
        <v>275</v>
      </c>
      <c r="AI17" s="241" t="s">
        <v>276</v>
      </c>
      <c r="AJ17" s="242">
        <v>3390319</v>
      </c>
      <c r="AK17" s="243">
        <f t="shared" si="5"/>
        <v>282526.58</v>
      </c>
      <c r="AL17" s="270"/>
      <c r="AM17" s="243">
        <f t="shared" si="6"/>
        <v>0</v>
      </c>
      <c r="AN17" s="243">
        <f t="shared" si="7"/>
        <v>-282526.58</v>
      </c>
      <c r="AO17" s="243">
        <f t="shared" si="8"/>
        <v>3390318.96</v>
      </c>
      <c r="AP17" s="243">
        <f t="shared" si="9"/>
        <v>-3390318.96</v>
      </c>
      <c r="AQ17" s="244" t="e">
        <f t="shared" si="11"/>
        <v>#DIV/0!</v>
      </c>
      <c r="AR17" s="245" t="str">
        <f t="shared" si="10"/>
        <v>OK</v>
      </c>
    </row>
    <row r="18" spans="1:44" x14ac:dyDescent="0.25">
      <c r="A18" s="426"/>
      <c r="B18" s="67" t="s">
        <v>275</v>
      </c>
      <c r="C18" s="68" t="s">
        <v>277</v>
      </c>
      <c r="D18" s="60">
        <f t="shared" si="2"/>
        <v>2558500</v>
      </c>
      <c r="E18" s="60">
        <f t="shared" si="3"/>
        <v>213208.33</v>
      </c>
      <c r="F18" s="63">
        <v>0</v>
      </c>
      <c r="G18" s="69">
        <f t="shared" si="4"/>
        <v>213208.33</v>
      </c>
      <c r="H18" s="429"/>
      <c r="I18" s="424"/>
      <c r="J18" s="431"/>
      <c r="K18" s="431"/>
      <c r="L18" s="63"/>
      <c r="M18" s="68"/>
      <c r="N18" s="70"/>
      <c r="O18" s="68"/>
      <c r="P18" s="72"/>
      <c r="Q18" s="68"/>
      <c r="R18" s="71"/>
      <c r="S18" s="56"/>
      <c r="T18" s="68"/>
      <c r="U18" s="22"/>
      <c r="V18" s="56"/>
      <c r="W18" s="56"/>
      <c r="X18" s="56"/>
      <c r="Y18" s="56"/>
      <c r="Z18" s="56"/>
      <c r="AA18" s="56"/>
      <c r="AB18" s="56"/>
      <c r="AC18" s="56"/>
      <c r="AD18" s="56"/>
      <c r="AE18" s="238">
        <v>4406</v>
      </c>
      <c r="AF18" s="238">
        <v>4412</v>
      </c>
      <c r="AG18" s="239">
        <v>1</v>
      </c>
      <c r="AH18" s="240" t="s">
        <v>275</v>
      </c>
      <c r="AI18" s="241" t="s">
        <v>277</v>
      </c>
      <c r="AJ18" s="242">
        <v>2558500</v>
      </c>
      <c r="AK18" s="243">
        <f t="shared" si="5"/>
        <v>213208.33</v>
      </c>
      <c r="AL18" s="270"/>
      <c r="AM18" s="243">
        <f t="shared" si="6"/>
        <v>0</v>
      </c>
      <c r="AN18" s="243">
        <f t="shared" si="7"/>
        <v>-213208.33</v>
      </c>
      <c r="AO18" s="243">
        <f t="shared" si="8"/>
        <v>2558499.96</v>
      </c>
      <c r="AP18" s="243">
        <f t="shared" si="9"/>
        <v>-2558499.96</v>
      </c>
      <c r="AQ18" s="244" t="e">
        <f t="shared" si="11"/>
        <v>#DIV/0!</v>
      </c>
      <c r="AR18" s="245" t="str">
        <f t="shared" si="10"/>
        <v>OK</v>
      </c>
    </row>
    <row r="19" spans="1:44" x14ac:dyDescent="0.25">
      <c r="A19" s="426"/>
      <c r="B19" s="67" t="s">
        <v>278</v>
      </c>
      <c r="C19" s="68" t="s">
        <v>279</v>
      </c>
      <c r="D19" s="60">
        <f t="shared" si="2"/>
        <v>4278223</v>
      </c>
      <c r="E19" s="60">
        <f t="shared" si="3"/>
        <v>356518.58</v>
      </c>
      <c r="F19" s="63">
        <v>0</v>
      </c>
      <c r="G19" s="69">
        <f t="shared" si="4"/>
        <v>356518.58</v>
      </c>
      <c r="H19" s="429"/>
      <c r="I19" s="424"/>
      <c r="J19" s="431"/>
      <c r="K19" s="431"/>
      <c r="L19" s="63"/>
      <c r="M19" s="68"/>
      <c r="N19" s="70"/>
      <c r="O19" s="68"/>
      <c r="P19" s="70"/>
      <c r="Q19" s="73"/>
      <c r="R19" s="71"/>
      <c r="S19" s="56"/>
      <c r="T19" s="73"/>
      <c r="U19" s="22"/>
      <c r="V19" s="56"/>
      <c r="W19" s="56"/>
      <c r="X19" s="56"/>
      <c r="Y19" s="56"/>
      <c r="Z19" s="56"/>
      <c r="AA19" s="56"/>
      <c r="AB19" s="56"/>
      <c r="AC19" s="56"/>
      <c r="AD19" s="56"/>
      <c r="AE19" s="238">
        <v>4412</v>
      </c>
      <c r="AF19" s="238">
        <v>50050</v>
      </c>
      <c r="AG19" s="239">
        <v>1</v>
      </c>
      <c r="AH19" s="240" t="s">
        <v>278</v>
      </c>
      <c r="AI19" s="241" t="s">
        <v>279</v>
      </c>
      <c r="AJ19" s="242">
        <v>4278223</v>
      </c>
      <c r="AK19" s="243">
        <f t="shared" si="5"/>
        <v>356518.58</v>
      </c>
      <c r="AL19" s="270"/>
      <c r="AM19" s="243">
        <f t="shared" si="6"/>
        <v>0</v>
      </c>
      <c r="AN19" s="243">
        <f t="shared" si="7"/>
        <v>-356518.58</v>
      </c>
      <c r="AO19" s="243">
        <f t="shared" si="8"/>
        <v>4278222.96</v>
      </c>
      <c r="AP19" s="243">
        <f t="shared" si="9"/>
        <v>-4278222.96</v>
      </c>
      <c r="AQ19" s="244" t="e">
        <f t="shared" si="11"/>
        <v>#DIV/0!</v>
      </c>
      <c r="AR19" s="245" t="str">
        <f t="shared" si="10"/>
        <v>OK</v>
      </c>
    </row>
    <row r="20" spans="1:44" x14ac:dyDescent="0.25">
      <c r="A20" s="426"/>
      <c r="B20" s="67" t="s">
        <v>278</v>
      </c>
      <c r="C20" s="68" t="s">
        <v>280</v>
      </c>
      <c r="D20" s="60">
        <f t="shared" si="2"/>
        <v>849276</v>
      </c>
      <c r="E20" s="60">
        <f t="shared" si="3"/>
        <v>70773</v>
      </c>
      <c r="F20" s="63">
        <v>0</v>
      </c>
      <c r="G20" s="69">
        <f t="shared" si="4"/>
        <v>70773</v>
      </c>
      <c r="H20" s="429"/>
      <c r="I20" s="424"/>
      <c r="J20" s="431"/>
      <c r="K20" s="431"/>
      <c r="L20" s="63"/>
      <c r="M20" s="68"/>
      <c r="N20" s="70"/>
      <c r="O20" s="68"/>
      <c r="P20" s="70"/>
      <c r="Q20" s="68"/>
      <c r="R20" s="74"/>
      <c r="S20" s="56"/>
      <c r="T20" s="68"/>
      <c r="U20" s="22"/>
      <c r="V20" s="75"/>
      <c r="W20" s="75"/>
      <c r="X20" s="75"/>
      <c r="Y20" s="75"/>
      <c r="Z20" s="75"/>
      <c r="AA20" s="75"/>
      <c r="AB20" s="75"/>
      <c r="AC20" s="75"/>
      <c r="AD20" s="75"/>
      <c r="AE20" s="238">
        <v>6500</v>
      </c>
      <c r="AF20" s="238">
        <v>56050</v>
      </c>
      <c r="AG20" s="239">
        <v>1</v>
      </c>
      <c r="AH20" s="240" t="s">
        <v>278</v>
      </c>
      <c r="AI20" s="241" t="s">
        <v>280</v>
      </c>
      <c r="AJ20" s="242">
        <v>849276</v>
      </c>
      <c r="AK20" s="243">
        <f t="shared" si="5"/>
        <v>70773</v>
      </c>
      <c r="AL20" s="270"/>
      <c r="AM20" s="243">
        <f t="shared" si="6"/>
        <v>0</v>
      </c>
      <c r="AN20" s="243">
        <f t="shared" si="7"/>
        <v>-70773</v>
      </c>
      <c r="AO20" s="243">
        <f t="shared" si="8"/>
        <v>849276</v>
      </c>
      <c r="AP20" s="243">
        <f t="shared" si="9"/>
        <v>-849276</v>
      </c>
      <c r="AQ20" s="244" t="e">
        <f t="shared" si="11"/>
        <v>#DIV/0!</v>
      </c>
      <c r="AR20" s="245" t="str">
        <f t="shared" si="10"/>
        <v>OK</v>
      </c>
    </row>
    <row r="21" spans="1:44" x14ac:dyDescent="0.25">
      <c r="A21" s="427"/>
      <c r="B21" s="78" t="s">
        <v>253</v>
      </c>
      <c r="C21" s="68" t="s">
        <v>282</v>
      </c>
      <c r="D21" s="60">
        <f t="shared" si="2"/>
        <v>170338</v>
      </c>
      <c r="E21" s="60">
        <f t="shared" si="3"/>
        <v>14194.83</v>
      </c>
      <c r="F21" s="80">
        <v>0</v>
      </c>
      <c r="G21" s="69">
        <f t="shared" si="4"/>
        <v>14194.83</v>
      </c>
      <c r="H21" s="430"/>
      <c r="I21" s="412"/>
      <c r="J21" s="432"/>
      <c r="K21" s="432"/>
      <c r="L21" s="362"/>
      <c r="M21" s="68"/>
      <c r="N21" s="70"/>
      <c r="O21" s="68"/>
      <c r="P21" s="70"/>
      <c r="Q21" s="68"/>
      <c r="R21" s="74"/>
      <c r="S21" s="75"/>
      <c r="T21" s="68"/>
      <c r="U21" s="22"/>
      <c r="V21" s="75"/>
      <c r="W21" s="75"/>
      <c r="X21" s="75"/>
      <c r="Y21" s="75"/>
      <c r="Z21" s="75"/>
      <c r="AA21" s="75"/>
      <c r="AB21" s="75"/>
      <c r="AC21" s="75"/>
      <c r="AD21" s="75"/>
      <c r="AE21" s="238">
        <v>6440</v>
      </c>
      <c r="AF21" s="238">
        <v>6500</v>
      </c>
      <c r="AG21" s="239" t="s">
        <v>381</v>
      </c>
      <c r="AH21" s="240" t="s">
        <v>253</v>
      </c>
      <c r="AI21" s="241" t="s">
        <v>282</v>
      </c>
      <c r="AJ21" s="242">
        <v>170338</v>
      </c>
      <c r="AK21" s="243">
        <f t="shared" si="5"/>
        <v>14194.83</v>
      </c>
      <c r="AL21" s="270"/>
      <c r="AM21" s="243">
        <f t="shared" si="6"/>
        <v>0</v>
      </c>
      <c r="AN21" s="243">
        <f t="shared" si="7"/>
        <v>-14194.83</v>
      </c>
      <c r="AO21" s="243">
        <f t="shared" si="8"/>
        <v>170337.96</v>
      </c>
      <c r="AP21" s="243">
        <f t="shared" si="9"/>
        <v>-170337.96</v>
      </c>
      <c r="AQ21" s="244" t="e">
        <f t="shared" si="11"/>
        <v>#DIV/0!</v>
      </c>
      <c r="AR21" s="245" t="str">
        <f t="shared" si="10"/>
        <v>OK</v>
      </c>
    </row>
    <row r="22" spans="1:44" x14ac:dyDescent="0.25">
      <c r="A22" s="22"/>
      <c r="B22" s="22"/>
      <c r="C22" s="85" t="s">
        <v>283</v>
      </c>
      <c r="D22" s="86">
        <f t="shared" ref="D22:G22" si="12">SUM(D10:D21)</f>
        <v>23256048</v>
      </c>
      <c r="E22" s="86">
        <f t="shared" si="12"/>
        <v>1938003.9800000002</v>
      </c>
      <c r="F22" s="86">
        <f t="shared" si="12"/>
        <v>0</v>
      </c>
      <c r="G22" s="158">
        <f t="shared" si="12"/>
        <v>1938003.9800000002</v>
      </c>
      <c r="H22" s="366">
        <f>H10</f>
        <v>11423631.41</v>
      </c>
      <c r="I22" s="88">
        <f>SUM(I10:I21)</f>
        <v>0.76</v>
      </c>
      <c r="J22" s="89">
        <f>SUM(J10:J21)</f>
        <v>8681959.8699999992</v>
      </c>
      <c r="K22" s="365">
        <f>SUM(K10:K21)</f>
        <v>1446993.31</v>
      </c>
      <c r="L22" s="363">
        <f>IF(((G22)-K22)&lt;0,0,((G22)-K22))</f>
        <v>491010.67000000016</v>
      </c>
      <c r="M22" s="361">
        <f t="shared" ref="M22:R22" si="13">SUM(M10:M21)</f>
        <v>0</v>
      </c>
      <c r="N22" s="90">
        <f t="shared" si="13"/>
        <v>0</v>
      </c>
      <c r="O22" s="90">
        <f t="shared" si="13"/>
        <v>0</v>
      </c>
      <c r="P22" s="90">
        <f t="shared" si="13"/>
        <v>0</v>
      </c>
      <c r="Q22" s="90">
        <f t="shared" si="13"/>
        <v>0</v>
      </c>
      <c r="R22" s="90">
        <f t="shared" si="13"/>
        <v>0</v>
      </c>
      <c r="S22" s="91"/>
      <c r="T22" s="360">
        <f>ROUND(IF(L22=0,K22-(G22),0),2)</f>
        <v>0</v>
      </c>
      <c r="U22" s="22"/>
      <c r="V22" s="56"/>
      <c r="W22" s="56"/>
      <c r="X22" s="56"/>
      <c r="Y22" s="56"/>
      <c r="Z22" s="56"/>
      <c r="AA22" s="56"/>
      <c r="AB22" s="56"/>
      <c r="AC22" s="56"/>
      <c r="AD22" s="56"/>
      <c r="AE22" s="246"/>
      <c r="AF22" s="246"/>
      <c r="AG22" s="247"/>
      <c r="AH22" s="248"/>
      <c r="AI22" s="249" t="s">
        <v>699</v>
      </c>
      <c r="AJ22" s="250">
        <f>SUM(AJ10:AJ21)</f>
        <v>23256048</v>
      </c>
      <c r="AK22" s="250">
        <f t="shared" ref="AK22:AN22" si="14">SUM(AK10:AK21)</f>
        <v>1938003.9800000002</v>
      </c>
      <c r="AL22" s="250">
        <f t="shared" si="14"/>
        <v>0</v>
      </c>
      <c r="AM22" s="250">
        <f t="shared" si="14"/>
        <v>0</v>
      </c>
      <c r="AN22" s="250">
        <f t="shared" si="14"/>
        <v>-1938003.9800000002</v>
      </c>
      <c r="AO22" s="250">
        <f>SUM(AO10:AO21)</f>
        <v>23256047.760000005</v>
      </c>
      <c r="AP22" s="250">
        <f>SUM(AP10:AP21)</f>
        <v>-23256047.760000005</v>
      </c>
      <c r="AQ22" s="250" t="e">
        <f>SUM(AQ10:AQ21)</f>
        <v>#DIV/0!</v>
      </c>
      <c r="AR22" s="251" t="str">
        <f t="shared" si="10"/>
        <v>OK</v>
      </c>
    </row>
    <row r="23" spans="1:44" x14ac:dyDescent="0.25">
      <c r="A23" s="437" t="s">
        <v>284</v>
      </c>
      <c r="B23" s="92" t="s">
        <v>264</v>
      </c>
      <c r="C23" s="92" t="s">
        <v>285</v>
      </c>
      <c r="D23" s="93">
        <f t="shared" si="2"/>
        <v>2141858</v>
      </c>
      <c r="E23" s="94">
        <f t="shared" ref="E23:E31" si="15">AK23</f>
        <v>178488.17</v>
      </c>
      <c r="F23" s="95">
        <v>0</v>
      </c>
      <c r="G23" s="95">
        <f>+E23-F23</f>
        <v>178488.17</v>
      </c>
      <c r="H23" s="439"/>
      <c r="I23" s="442"/>
      <c r="J23" s="442"/>
      <c r="K23" s="442"/>
      <c r="L23" s="449">
        <f>IF((G23+G24+G25)&lt;0,0,(G23+G24+G25))</f>
        <v>536773.57999999996</v>
      </c>
      <c r="M23" s="434">
        <f t="shared" ref="M23" si="16">+L23</f>
        <v>536773.57999999996</v>
      </c>
      <c r="N23" s="95"/>
      <c r="O23" s="95"/>
      <c r="P23" s="95"/>
      <c r="Q23" s="95"/>
      <c r="R23" s="95"/>
      <c r="S23" s="56"/>
      <c r="T23" s="405">
        <f>ROUND(IF(L23=0,#REF!-(G23+G24+G25),0),2)</f>
        <v>0</v>
      </c>
      <c r="U23" s="22"/>
      <c r="V23" s="56"/>
      <c r="W23" s="56"/>
      <c r="X23" s="56"/>
      <c r="Y23" s="56"/>
      <c r="Z23" s="56"/>
      <c r="AA23" s="56"/>
      <c r="AB23" s="56"/>
      <c r="AC23" s="56"/>
      <c r="AD23" s="56"/>
      <c r="AE23" s="238">
        <v>1108</v>
      </c>
      <c r="AF23" s="238">
        <v>1771</v>
      </c>
      <c r="AG23" s="239">
        <v>1</v>
      </c>
      <c r="AH23" s="240" t="s">
        <v>264</v>
      </c>
      <c r="AI23" s="241" t="s">
        <v>285</v>
      </c>
      <c r="AJ23" s="242">
        <v>2141858</v>
      </c>
      <c r="AK23" s="243">
        <f t="shared" ref="AK23:AK36" si="17">ROUND(+AJ23/12,2)</f>
        <v>178488.17</v>
      </c>
      <c r="AL23" s="270"/>
      <c r="AM23" s="243">
        <f t="shared" ref="AM23:AM36" si="18">ROUND(AL23/12,2)</f>
        <v>0</v>
      </c>
      <c r="AN23" s="243">
        <f t="shared" ref="AN23:AN36" si="19">+AM23-AK23</f>
        <v>-178488.17</v>
      </c>
      <c r="AO23" s="243">
        <f t="shared" ref="AO23:AO36" si="20">+AK23*$AO$7</f>
        <v>2141858.04</v>
      </c>
      <c r="AP23" s="243">
        <f t="shared" ref="AP23:AP36" si="21">+AL23-AO23</f>
        <v>-2141858.04</v>
      </c>
      <c r="AQ23" s="244" t="e">
        <f t="shared" ref="AQ23:AQ36" si="22">ROUND(AP23/(12-$AO$7),2)</f>
        <v>#DIV/0!</v>
      </c>
      <c r="AR23" s="245" t="str">
        <f t="shared" si="10"/>
        <v>OK</v>
      </c>
    </row>
    <row r="24" spans="1:44" x14ac:dyDescent="0.25">
      <c r="A24" s="424"/>
      <c r="B24" s="97" t="s">
        <v>264</v>
      </c>
      <c r="C24" s="97" t="s">
        <v>286</v>
      </c>
      <c r="D24" s="98">
        <f t="shared" si="2"/>
        <v>1935823</v>
      </c>
      <c r="E24" s="99">
        <f t="shared" si="15"/>
        <v>161318.57999999999</v>
      </c>
      <c r="F24" s="173">
        <v>0</v>
      </c>
      <c r="G24" s="173">
        <f t="shared" ref="G24:G36" si="23">+E24-F24</f>
        <v>161318.57999999999</v>
      </c>
      <c r="H24" s="440"/>
      <c r="I24" s="443"/>
      <c r="J24" s="443"/>
      <c r="K24" s="443"/>
      <c r="L24" s="449"/>
      <c r="M24" s="436"/>
      <c r="N24" s="103"/>
      <c r="O24" s="103"/>
      <c r="P24" s="103"/>
      <c r="Q24" s="103"/>
      <c r="R24" s="103"/>
      <c r="S24" s="56"/>
      <c r="T24" s="405"/>
      <c r="U24" s="22"/>
      <c r="V24" s="56"/>
      <c r="W24" s="56"/>
      <c r="X24" s="56"/>
      <c r="Y24" s="56"/>
      <c r="Z24" s="56"/>
      <c r="AA24" s="56"/>
      <c r="AB24" s="56"/>
      <c r="AC24" s="56"/>
      <c r="AD24" s="56"/>
      <c r="AE24" s="238">
        <v>1710</v>
      </c>
      <c r="AF24" s="238">
        <v>1771</v>
      </c>
      <c r="AG24" s="239">
        <v>1</v>
      </c>
      <c r="AH24" s="240" t="s">
        <v>264</v>
      </c>
      <c r="AI24" s="241" t="s">
        <v>286</v>
      </c>
      <c r="AJ24" s="242">
        <v>1935823</v>
      </c>
      <c r="AK24" s="243">
        <f t="shared" si="17"/>
        <v>161318.57999999999</v>
      </c>
      <c r="AL24" s="270"/>
      <c r="AM24" s="243">
        <f t="shared" si="18"/>
        <v>0</v>
      </c>
      <c r="AN24" s="243">
        <f t="shared" si="19"/>
        <v>-161318.57999999999</v>
      </c>
      <c r="AO24" s="243">
        <f t="shared" si="20"/>
        <v>1935822.96</v>
      </c>
      <c r="AP24" s="243">
        <f t="shared" si="21"/>
        <v>-1935822.96</v>
      </c>
      <c r="AQ24" s="244" t="e">
        <f t="shared" si="22"/>
        <v>#DIV/0!</v>
      </c>
      <c r="AR24" s="245" t="str">
        <f t="shared" si="10"/>
        <v>OK</v>
      </c>
    </row>
    <row r="25" spans="1:44" s="201" customFormat="1" x14ac:dyDescent="0.25">
      <c r="A25" s="438"/>
      <c r="B25" s="202" t="s">
        <v>264</v>
      </c>
      <c r="C25" s="202" t="s">
        <v>266</v>
      </c>
      <c r="D25" s="98">
        <f t="shared" si="2"/>
        <v>2363602</v>
      </c>
      <c r="E25" s="99">
        <f>AK25</f>
        <v>196966.83</v>
      </c>
      <c r="F25" s="204">
        <v>0</v>
      </c>
      <c r="G25" s="204">
        <f t="shared" si="23"/>
        <v>196966.83</v>
      </c>
      <c r="H25" s="440"/>
      <c r="I25" s="443"/>
      <c r="J25" s="443"/>
      <c r="K25" s="443"/>
      <c r="L25" s="450"/>
      <c r="M25" s="435"/>
      <c r="N25" s="173"/>
      <c r="O25" s="173"/>
      <c r="P25" s="120"/>
      <c r="Q25" s="173"/>
      <c r="R25" s="203"/>
      <c r="S25" s="56"/>
      <c r="T25" s="402"/>
      <c r="U25" s="22"/>
      <c r="V25" s="56"/>
      <c r="W25" s="56"/>
      <c r="X25" s="56"/>
      <c r="Y25" s="56"/>
      <c r="Z25" s="56"/>
      <c r="AA25" s="56"/>
      <c r="AB25" s="56"/>
      <c r="AC25" s="56"/>
      <c r="AD25" s="56"/>
      <c r="AE25" s="238">
        <v>1101</v>
      </c>
      <c r="AF25" s="238">
        <v>1124</v>
      </c>
      <c r="AG25" s="239">
        <v>1</v>
      </c>
      <c r="AH25" s="240" t="s">
        <v>264</v>
      </c>
      <c r="AI25" s="241" t="s">
        <v>266</v>
      </c>
      <c r="AJ25" s="242">
        <v>2363602</v>
      </c>
      <c r="AK25" s="243">
        <f t="shared" si="17"/>
        <v>196966.83</v>
      </c>
      <c r="AL25" s="270"/>
      <c r="AM25" s="243">
        <f t="shared" si="18"/>
        <v>0</v>
      </c>
      <c r="AN25" s="243">
        <f t="shared" si="19"/>
        <v>-196966.83</v>
      </c>
      <c r="AO25" s="243">
        <f t="shared" si="20"/>
        <v>2363601.96</v>
      </c>
      <c r="AP25" s="243">
        <f t="shared" si="21"/>
        <v>-2363601.96</v>
      </c>
      <c r="AQ25" s="244" t="e">
        <f t="shared" si="22"/>
        <v>#DIV/0!</v>
      </c>
      <c r="AR25" s="245" t="str">
        <f t="shared" si="10"/>
        <v>OK</v>
      </c>
    </row>
    <row r="26" spans="1:44" x14ac:dyDescent="0.25">
      <c r="A26" s="424"/>
      <c r="B26" s="92" t="s">
        <v>268</v>
      </c>
      <c r="C26" s="92" t="s">
        <v>287</v>
      </c>
      <c r="D26" s="104">
        <f t="shared" si="2"/>
        <v>3591872</v>
      </c>
      <c r="E26" s="94">
        <f t="shared" si="15"/>
        <v>299322.67</v>
      </c>
      <c r="F26" s="95">
        <v>0</v>
      </c>
      <c r="G26" s="95">
        <f t="shared" si="23"/>
        <v>299322.67</v>
      </c>
      <c r="H26" s="440"/>
      <c r="I26" s="443"/>
      <c r="J26" s="443"/>
      <c r="K26" s="443"/>
      <c r="L26" s="451">
        <f>IF((G26+G27)&lt;0,0,(G26+G27))</f>
        <v>602952.16999999993</v>
      </c>
      <c r="M26" s="96"/>
      <c r="N26" s="434">
        <f t="shared" ref="N26" si="24">+L26</f>
        <v>602952.16999999993</v>
      </c>
      <c r="O26" s="92"/>
      <c r="P26" s="105"/>
      <c r="Q26" s="92"/>
      <c r="R26" s="106"/>
      <c r="S26" s="56"/>
      <c r="T26" s="401">
        <f>ROUND(IF(L26=0,#REF!-(G26+G27),0),2)</f>
        <v>0</v>
      </c>
      <c r="U26" s="22"/>
      <c r="V26" s="56"/>
      <c r="W26" s="56"/>
      <c r="X26" s="56"/>
      <c r="Y26" s="56"/>
      <c r="Z26" s="56"/>
      <c r="AA26" s="56"/>
      <c r="AB26" s="56"/>
      <c r="AC26" s="56"/>
      <c r="AD26" s="56"/>
      <c r="AE26" s="238">
        <v>28161</v>
      </c>
      <c r="AF26" s="238">
        <v>28371</v>
      </c>
      <c r="AG26" s="239">
        <v>2</v>
      </c>
      <c r="AH26" s="240" t="s">
        <v>268</v>
      </c>
      <c r="AI26" s="241" t="s">
        <v>287</v>
      </c>
      <c r="AJ26" s="242">
        <v>3591872</v>
      </c>
      <c r="AK26" s="243">
        <f t="shared" si="17"/>
        <v>299322.67</v>
      </c>
      <c r="AL26" s="270"/>
      <c r="AM26" s="243">
        <f t="shared" si="18"/>
        <v>0</v>
      </c>
      <c r="AN26" s="243">
        <f t="shared" si="19"/>
        <v>-299322.67</v>
      </c>
      <c r="AO26" s="243">
        <f t="shared" si="20"/>
        <v>3591872.04</v>
      </c>
      <c r="AP26" s="243">
        <f t="shared" si="21"/>
        <v>-3591872.04</v>
      </c>
      <c r="AQ26" s="244" t="e">
        <f t="shared" si="22"/>
        <v>#DIV/0!</v>
      </c>
      <c r="AR26" s="245" t="str">
        <f t="shared" si="10"/>
        <v>OK</v>
      </c>
    </row>
    <row r="27" spans="1:44" x14ac:dyDescent="0.25">
      <c r="A27" s="424"/>
      <c r="B27" s="97" t="s">
        <v>268</v>
      </c>
      <c r="C27" s="97" t="s">
        <v>288</v>
      </c>
      <c r="D27" s="98">
        <f t="shared" si="2"/>
        <v>3643554</v>
      </c>
      <c r="E27" s="99">
        <f t="shared" si="15"/>
        <v>303629.5</v>
      </c>
      <c r="F27" s="100">
        <v>0</v>
      </c>
      <c r="G27" s="100">
        <f t="shared" si="23"/>
        <v>303629.5</v>
      </c>
      <c r="H27" s="440"/>
      <c r="I27" s="443"/>
      <c r="J27" s="443"/>
      <c r="K27" s="443"/>
      <c r="L27" s="450"/>
      <c r="M27" s="101"/>
      <c r="N27" s="435"/>
      <c r="O27" s="97"/>
      <c r="P27" s="110"/>
      <c r="Q27" s="97"/>
      <c r="R27" s="111"/>
      <c r="S27" s="56"/>
      <c r="T27" s="402"/>
      <c r="U27" s="22"/>
      <c r="V27" s="56"/>
      <c r="W27" s="56"/>
      <c r="X27" s="56"/>
      <c r="Y27" s="56"/>
      <c r="Z27" s="56"/>
      <c r="AA27" s="56"/>
      <c r="AB27" s="56"/>
      <c r="AC27" s="56"/>
      <c r="AD27" s="56"/>
      <c r="AE27" s="238">
        <v>28181</v>
      </c>
      <c r="AF27" s="238">
        <v>28371</v>
      </c>
      <c r="AG27" s="239">
        <v>2</v>
      </c>
      <c r="AH27" s="240" t="s">
        <v>268</v>
      </c>
      <c r="AI27" s="241" t="s">
        <v>288</v>
      </c>
      <c r="AJ27" s="242">
        <v>3643554</v>
      </c>
      <c r="AK27" s="243">
        <f t="shared" si="17"/>
        <v>303629.5</v>
      </c>
      <c r="AL27" s="270"/>
      <c r="AM27" s="243">
        <f t="shared" si="18"/>
        <v>0</v>
      </c>
      <c r="AN27" s="243">
        <f t="shared" si="19"/>
        <v>-303629.5</v>
      </c>
      <c r="AO27" s="243">
        <f t="shared" si="20"/>
        <v>3643554</v>
      </c>
      <c r="AP27" s="243">
        <f t="shared" si="21"/>
        <v>-3643554</v>
      </c>
      <c r="AQ27" s="244" t="e">
        <f t="shared" si="22"/>
        <v>#DIV/0!</v>
      </c>
      <c r="AR27" s="245" t="str">
        <f t="shared" si="10"/>
        <v>OK</v>
      </c>
    </row>
    <row r="28" spans="1:44" x14ac:dyDescent="0.25">
      <c r="A28" s="424"/>
      <c r="B28" s="92" t="s">
        <v>271</v>
      </c>
      <c r="C28" s="92" t="s">
        <v>289</v>
      </c>
      <c r="D28" s="104">
        <f t="shared" si="2"/>
        <v>2376452</v>
      </c>
      <c r="E28" s="94">
        <f t="shared" si="15"/>
        <v>198037.67</v>
      </c>
      <c r="F28" s="95">
        <v>0</v>
      </c>
      <c r="G28" s="95">
        <f t="shared" si="23"/>
        <v>198037.67</v>
      </c>
      <c r="H28" s="440"/>
      <c r="I28" s="443"/>
      <c r="J28" s="443"/>
      <c r="K28" s="443"/>
      <c r="L28" s="451">
        <f>IF((G28+G29)&lt;0,0,(G28+G29))</f>
        <v>320097.5</v>
      </c>
      <c r="M28" s="96"/>
      <c r="N28" s="105"/>
      <c r="O28" s="434">
        <f t="shared" ref="O28" si="25">+L28</f>
        <v>320097.5</v>
      </c>
      <c r="P28" s="105"/>
      <c r="Q28" s="92"/>
      <c r="R28" s="106"/>
      <c r="S28" s="56"/>
      <c r="T28" s="403">
        <f>ROUND(IF(L28=0,#REF!-(G28+G29),0),2)</f>
        <v>0</v>
      </c>
      <c r="U28" s="22"/>
      <c r="V28" s="56"/>
      <c r="W28" s="56"/>
      <c r="X28" s="56"/>
      <c r="Y28" s="56"/>
      <c r="Z28" s="56"/>
      <c r="AA28" s="56"/>
      <c r="AB28" s="56"/>
      <c r="AC28" s="56"/>
      <c r="AD28" s="56"/>
      <c r="AE28" s="238">
        <v>3183</v>
      </c>
      <c r="AF28" s="238">
        <v>3300</v>
      </c>
      <c r="AG28" s="239">
        <v>1</v>
      </c>
      <c r="AH28" s="240" t="s">
        <v>271</v>
      </c>
      <c r="AI28" s="241" t="s">
        <v>289</v>
      </c>
      <c r="AJ28" s="242">
        <v>2376452</v>
      </c>
      <c r="AK28" s="243">
        <f t="shared" si="17"/>
        <v>198037.67</v>
      </c>
      <c r="AL28" s="270"/>
      <c r="AM28" s="243">
        <f t="shared" si="18"/>
        <v>0</v>
      </c>
      <c r="AN28" s="243">
        <f t="shared" si="19"/>
        <v>-198037.67</v>
      </c>
      <c r="AO28" s="243">
        <f t="shared" si="20"/>
        <v>2376452.04</v>
      </c>
      <c r="AP28" s="243">
        <f t="shared" si="21"/>
        <v>-2376452.04</v>
      </c>
      <c r="AQ28" s="244" t="e">
        <f t="shared" si="22"/>
        <v>#DIV/0!</v>
      </c>
      <c r="AR28" s="245" t="str">
        <f t="shared" si="10"/>
        <v>OK</v>
      </c>
    </row>
    <row r="29" spans="1:44" x14ac:dyDescent="0.25">
      <c r="A29" s="424"/>
      <c r="B29" s="97" t="s">
        <v>271</v>
      </c>
      <c r="C29" s="97" t="s">
        <v>290</v>
      </c>
      <c r="D29" s="98">
        <f t="shared" si="2"/>
        <v>1464718</v>
      </c>
      <c r="E29" s="99">
        <f t="shared" si="15"/>
        <v>122059.83</v>
      </c>
      <c r="F29" s="103">
        <v>0</v>
      </c>
      <c r="G29" s="100">
        <f t="shared" si="23"/>
        <v>122059.83</v>
      </c>
      <c r="H29" s="440"/>
      <c r="I29" s="443"/>
      <c r="J29" s="443"/>
      <c r="K29" s="443"/>
      <c r="L29" s="450"/>
      <c r="M29" s="101"/>
      <c r="N29" s="110"/>
      <c r="O29" s="435"/>
      <c r="P29" s="109"/>
      <c r="Q29" s="97"/>
      <c r="R29" s="111"/>
      <c r="S29" s="56"/>
      <c r="T29" s="404"/>
      <c r="U29" s="22"/>
      <c r="V29" s="56"/>
      <c r="W29" s="56"/>
      <c r="X29" s="56"/>
      <c r="Y29" s="56"/>
      <c r="Z29" s="56"/>
      <c r="AA29" s="56"/>
      <c r="AB29" s="56"/>
      <c r="AC29" s="56"/>
      <c r="AD29" s="56"/>
      <c r="AE29" s="238">
        <v>3032</v>
      </c>
      <c r="AF29" s="238">
        <v>3300</v>
      </c>
      <c r="AG29" s="239">
        <v>1</v>
      </c>
      <c r="AH29" s="240" t="s">
        <v>271</v>
      </c>
      <c r="AI29" s="241" t="s">
        <v>290</v>
      </c>
      <c r="AJ29" s="242">
        <v>1464718</v>
      </c>
      <c r="AK29" s="243">
        <f t="shared" si="17"/>
        <v>122059.83</v>
      </c>
      <c r="AL29" s="270"/>
      <c r="AM29" s="243">
        <f t="shared" si="18"/>
        <v>0</v>
      </c>
      <c r="AN29" s="243">
        <f t="shared" si="19"/>
        <v>-122059.83</v>
      </c>
      <c r="AO29" s="243">
        <f t="shared" si="20"/>
        <v>1464717.96</v>
      </c>
      <c r="AP29" s="243">
        <f t="shared" si="21"/>
        <v>-1464717.96</v>
      </c>
      <c r="AQ29" s="244" t="e">
        <f t="shared" si="22"/>
        <v>#DIV/0!</v>
      </c>
      <c r="AR29" s="245" t="str">
        <f t="shared" si="10"/>
        <v>OK</v>
      </c>
    </row>
    <row r="30" spans="1:44" x14ac:dyDescent="0.25">
      <c r="A30" s="424"/>
      <c r="B30" s="92" t="s">
        <v>275</v>
      </c>
      <c r="C30" s="92" t="s">
        <v>291</v>
      </c>
      <c r="D30" s="104">
        <f t="shared" si="2"/>
        <v>2235644</v>
      </c>
      <c r="E30" s="95">
        <f t="shared" si="15"/>
        <v>186303.67</v>
      </c>
      <c r="F30" s="95">
        <v>0</v>
      </c>
      <c r="G30" s="95">
        <f t="shared" si="23"/>
        <v>186303.67</v>
      </c>
      <c r="H30" s="440"/>
      <c r="I30" s="443"/>
      <c r="J30" s="443"/>
      <c r="K30" s="445"/>
      <c r="L30" s="451">
        <f>IF((G30+G31)&lt;0,0,(G30+G31))</f>
        <v>254723.67</v>
      </c>
      <c r="M30" s="96"/>
      <c r="N30" s="105"/>
      <c r="O30" s="92"/>
      <c r="P30" s="434">
        <f t="shared" ref="P30" si="26">+L30</f>
        <v>254723.67</v>
      </c>
      <c r="Q30" s="96"/>
      <c r="R30" s="106"/>
      <c r="S30" s="56"/>
      <c r="T30" s="401">
        <f>ROUND(IF(L30=0,#REF!-(G30+G31),0),2)</f>
        <v>0</v>
      </c>
      <c r="U30" s="22"/>
      <c r="V30" s="56"/>
      <c r="W30" s="56"/>
      <c r="X30" s="56"/>
      <c r="Y30" s="56"/>
      <c r="Z30" s="56"/>
      <c r="AA30" s="56"/>
      <c r="AB30" s="56"/>
      <c r="AC30" s="56"/>
      <c r="AD30" s="56"/>
      <c r="AE30" s="238">
        <v>4402</v>
      </c>
      <c r="AF30" s="238">
        <v>4406</v>
      </c>
      <c r="AG30" s="239">
        <v>1</v>
      </c>
      <c r="AH30" s="240" t="s">
        <v>275</v>
      </c>
      <c r="AI30" s="241" t="s">
        <v>291</v>
      </c>
      <c r="AJ30" s="242">
        <v>2235644</v>
      </c>
      <c r="AK30" s="243">
        <f t="shared" si="17"/>
        <v>186303.67</v>
      </c>
      <c r="AL30" s="270"/>
      <c r="AM30" s="243">
        <f t="shared" si="18"/>
        <v>0</v>
      </c>
      <c r="AN30" s="243">
        <f t="shared" si="19"/>
        <v>-186303.67</v>
      </c>
      <c r="AO30" s="243">
        <f t="shared" si="20"/>
        <v>2235644.04</v>
      </c>
      <c r="AP30" s="243">
        <f t="shared" si="21"/>
        <v>-2235644.04</v>
      </c>
      <c r="AQ30" s="244" t="e">
        <f t="shared" si="22"/>
        <v>#DIV/0!</v>
      </c>
      <c r="AR30" s="245" t="str">
        <f t="shared" si="10"/>
        <v>OK</v>
      </c>
    </row>
    <row r="31" spans="1:44" x14ac:dyDescent="0.25">
      <c r="A31" s="424"/>
      <c r="B31" s="114" t="s">
        <v>275</v>
      </c>
      <c r="C31" s="114" t="s">
        <v>292</v>
      </c>
      <c r="D31" s="100">
        <f t="shared" si="2"/>
        <v>821040</v>
      </c>
      <c r="E31" s="204">
        <f t="shared" si="15"/>
        <v>68420</v>
      </c>
      <c r="F31" s="173">
        <v>0</v>
      </c>
      <c r="G31" s="100">
        <f t="shared" si="23"/>
        <v>68420</v>
      </c>
      <c r="H31" s="440"/>
      <c r="I31" s="443"/>
      <c r="J31" s="443"/>
      <c r="K31" s="445"/>
      <c r="L31" s="450"/>
      <c r="M31" s="102"/>
      <c r="N31" s="115"/>
      <c r="O31" s="114"/>
      <c r="P31" s="435"/>
      <c r="Q31" s="102"/>
      <c r="R31" s="116"/>
      <c r="S31" s="56"/>
      <c r="T31" s="402"/>
      <c r="U31" s="22"/>
      <c r="V31" s="56"/>
      <c r="W31" s="56"/>
      <c r="X31" s="56"/>
      <c r="Y31" s="56"/>
      <c r="Z31" s="56"/>
      <c r="AA31" s="56"/>
      <c r="AB31" s="56"/>
      <c r="AC31" s="56"/>
      <c r="AD31" s="56"/>
      <c r="AE31" s="238">
        <v>4404</v>
      </c>
      <c r="AF31" s="238">
        <v>4800</v>
      </c>
      <c r="AG31" s="239">
        <v>1</v>
      </c>
      <c r="AH31" s="240" t="s">
        <v>275</v>
      </c>
      <c r="AI31" s="241" t="s">
        <v>292</v>
      </c>
      <c r="AJ31" s="242">
        <v>821040</v>
      </c>
      <c r="AK31" s="243">
        <f t="shared" si="17"/>
        <v>68420</v>
      </c>
      <c r="AL31" s="270"/>
      <c r="AM31" s="243">
        <f t="shared" si="18"/>
        <v>0</v>
      </c>
      <c r="AN31" s="243">
        <f t="shared" si="19"/>
        <v>-68420</v>
      </c>
      <c r="AO31" s="243">
        <f t="shared" si="20"/>
        <v>821040</v>
      </c>
      <c r="AP31" s="243">
        <f t="shared" si="21"/>
        <v>-821040</v>
      </c>
      <c r="AQ31" s="244" t="e">
        <f t="shared" si="22"/>
        <v>#DIV/0!</v>
      </c>
      <c r="AR31" s="245" t="str">
        <f t="shared" si="10"/>
        <v>OK</v>
      </c>
    </row>
    <row r="32" spans="1:44" x14ac:dyDescent="0.25">
      <c r="A32" s="424"/>
      <c r="B32" s="97" t="s">
        <v>278</v>
      </c>
      <c r="C32" s="97" t="s">
        <v>293</v>
      </c>
      <c r="D32" s="117">
        <f t="shared" si="2"/>
        <v>4663333</v>
      </c>
      <c r="E32" s="99">
        <f t="shared" ref="E32:E36" si="27">AK32</f>
        <v>388611.08</v>
      </c>
      <c r="F32" s="177">
        <v>0</v>
      </c>
      <c r="G32" s="212">
        <f t="shared" si="23"/>
        <v>388611.08</v>
      </c>
      <c r="H32" s="440"/>
      <c r="I32" s="443"/>
      <c r="J32" s="443"/>
      <c r="K32" s="445"/>
      <c r="L32" s="451">
        <f>IF(((G32+G33+G34+G35))&lt;0,0,((G32+G33+G34+G35)))</f>
        <v>1240501.4100000001</v>
      </c>
      <c r="M32" s="101"/>
      <c r="N32" s="110"/>
      <c r="O32" s="97"/>
      <c r="P32" s="110"/>
      <c r="Q32" s="434">
        <f t="shared" ref="Q32" si="28">+L32</f>
        <v>1240501.4100000001</v>
      </c>
      <c r="R32" s="111"/>
      <c r="S32" s="56"/>
      <c r="T32" s="401">
        <f>ROUND(IF(L32=0,#REF!-(G32+G33+G34+G35),0),2)</f>
        <v>0</v>
      </c>
      <c r="U32" s="22"/>
      <c r="V32" s="56"/>
      <c r="W32" s="56"/>
      <c r="X32" s="56"/>
      <c r="Y32" s="56"/>
      <c r="Z32" s="56"/>
      <c r="AA32" s="56"/>
      <c r="AB32" s="56"/>
      <c r="AC32" s="56"/>
      <c r="AD32" s="56"/>
      <c r="AE32" s="238">
        <v>50050</v>
      </c>
      <c r="AF32" s="238">
        <v>51450</v>
      </c>
      <c r="AG32" s="240">
        <v>10</v>
      </c>
      <c r="AH32" s="240" t="s">
        <v>278</v>
      </c>
      <c r="AI32" s="241" t="s">
        <v>293</v>
      </c>
      <c r="AJ32" s="242">
        <v>4663333</v>
      </c>
      <c r="AK32" s="243">
        <f t="shared" si="17"/>
        <v>388611.08</v>
      </c>
      <c r="AL32" s="270"/>
      <c r="AM32" s="243">
        <f t="shared" si="18"/>
        <v>0</v>
      </c>
      <c r="AN32" s="243">
        <f t="shared" si="19"/>
        <v>-388611.08</v>
      </c>
      <c r="AO32" s="243">
        <f t="shared" si="20"/>
        <v>4663332.96</v>
      </c>
      <c r="AP32" s="243">
        <f t="shared" si="21"/>
        <v>-4663332.96</v>
      </c>
      <c r="AQ32" s="244" t="e">
        <f t="shared" si="22"/>
        <v>#DIV/0!</v>
      </c>
      <c r="AR32" s="245" t="str">
        <f t="shared" si="10"/>
        <v>OK</v>
      </c>
    </row>
    <row r="33" spans="1:44" x14ac:dyDescent="0.25">
      <c r="A33" s="424"/>
      <c r="B33" s="97" t="s">
        <v>278</v>
      </c>
      <c r="C33" s="97" t="s">
        <v>294</v>
      </c>
      <c r="D33" s="117">
        <f t="shared" si="2"/>
        <v>1539715</v>
      </c>
      <c r="E33" s="99">
        <f t="shared" si="27"/>
        <v>128309.58</v>
      </c>
      <c r="F33" s="178">
        <v>0</v>
      </c>
      <c r="G33" s="203">
        <f t="shared" si="23"/>
        <v>128309.58</v>
      </c>
      <c r="H33" s="440"/>
      <c r="I33" s="443"/>
      <c r="J33" s="443"/>
      <c r="K33" s="445"/>
      <c r="L33" s="449"/>
      <c r="M33" s="101"/>
      <c r="N33" s="110"/>
      <c r="O33" s="97"/>
      <c r="P33" s="110"/>
      <c r="Q33" s="436"/>
      <c r="R33" s="111"/>
      <c r="S33" s="56"/>
      <c r="T33" s="405"/>
      <c r="U33" s="22"/>
      <c r="V33" s="56"/>
      <c r="W33" s="56"/>
      <c r="X33" s="56"/>
      <c r="Y33" s="56"/>
      <c r="Z33" s="56"/>
      <c r="AA33" s="56"/>
      <c r="AB33" s="56"/>
      <c r="AC33" s="56"/>
      <c r="AD33" s="56"/>
      <c r="AE33" s="238">
        <v>51450</v>
      </c>
      <c r="AF33" s="238">
        <v>54000</v>
      </c>
      <c r="AG33" s="239">
        <v>10</v>
      </c>
      <c r="AH33" s="240" t="s">
        <v>278</v>
      </c>
      <c r="AI33" s="241" t="s">
        <v>294</v>
      </c>
      <c r="AJ33" s="242">
        <v>1539715</v>
      </c>
      <c r="AK33" s="243">
        <f t="shared" si="17"/>
        <v>128309.58</v>
      </c>
      <c r="AL33" s="270"/>
      <c r="AM33" s="243">
        <f t="shared" si="18"/>
        <v>0</v>
      </c>
      <c r="AN33" s="243">
        <f t="shared" si="19"/>
        <v>-128309.58</v>
      </c>
      <c r="AO33" s="243">
        <f t="shared" si="20"/>
        <v>1539714.96</v>
      </c>
      <c r="AP33" s="243">
        <f t="shared" si="21"/>
        <v>-1539714.96</v>
      </c>
      <c r="AQ33" s="244" t="e">
        <f t="shared" si="22"/>
        <v>#DIV/0!</v>
      </c>
      <c r="AR33" s="245" t="str">
        <f t="shared" si="10"/>
        <v>OK</v>
      </c>
    </row>
    <row r="34" spans="1:44" x14ac:dyDescent="0.25">
      <c r="A34" s="424"/>
      <c r="B34" s="97" t="s">
        <v>278</v>
      </c>
      <c r="C34" s="97" t="s">
        <v>295</v>
      </c>
      <c r="D34" s="98">
        <f t="shared" si="2"/>
        <v>6304236</v>
      </c>
      <c r="E34" s="99">
        <f t="shared" si="27"/>
        <v>525353</v>
      </c>
      <c r="F34" s="178">
        <v>0</v>
      </c>
      <c r="G34" s="203">
        <f t="shared" si="23"/>
        <v>525353</v>
      </c>
      <c r="H34" s="440"/>
      <c r="I34" s="443"/>
      <c r="J34" s="443"/>
      <c r="K34" s="445"/>
      <c r="L34" s="449"/>
      <c r="M34" s="101"/>
      <c r="N34" s="110"/>
      <c r="O34" s="97"/>
      <c r="P34" s="110"/>
      <c r="Q34" s="436"/>
      <c r="R34" s="111"/>
      <c r="S34" s="56"/>
      <c r="T34" s="405"/>
      <c r="U34" s="22"/>
      <c r="V34" s="56"/>
      <c r="W34" s="56"/>
      <c r="X34" s="56"/>
      <c r="Y34" s="56"/>
      <c r="Z34" s="56"/>
      <c r="AA34" s="56"/>
      <c r="AB34" s="56"/>
      <c r="AC34" s="56"/>
      <c r="AD34" s="56"/>
      <c r="AE34" s="238">
        <v>54000</v>
      </c>
      <c r="AF34" s="238">
        <v>56100</v>
      </c>
      <c r="AG34" s="239">
        <v>10</v>
      </c>
      <c r="AH34" s="240" t="s">
        <v>278</v>
      </c>
      <c r="AI34" s="241" t="s">
        <v>295</v>
      </c>
      <c r="AJ34" s="242">
        <v>6304236</v>
      </c>
      <c r="AK34" s="243">
        <f t="shared" si="17"/>
        <v>525353</v>
      </c>
      <c r="AL34" s="270"/>
      <c r="AM34" s="243">
        <f t="shared" si="18"/>
        <v>0</v>
      </c>
      <c r="AN34" s="243">
        <f t="shared" si="19"/>
        <v>-525353</v>
      </c>
      <c r="AO34" s="243">
        <f t="shared" si="20"/>
        <v>6304236</v>
      </c>
      <c r="AP34" s="243">
        <f t="shared" si="21"/>
        <v>-6304236</v>
      </c>
      <c r="AQ34" s="244" t="e">
        <f t="shared" si="22"/>
        <v>#DIV/0!</v>
      </c>
      <c r="AR34" s="245" t="str">
        <f t="shared" si="10"/>
        <v>OK</v>
      </c>
    </row>
    <row r="35" spans="1:44" x14ac:dyDescent="0.25">
      <c r="A35" s="424"/>
      <c r="B35" s="114" t="s">
        <v>278</v>
      </c>
      <c r="C35" s="114" t="s">
        <v>296</v>
      </c>
      <c r="D35" s="98">
        <f t="shared" si="2"/>
        <v>2378733</v>
      </c>
      <c r="E35" s="99">
        <f t="shared" si="27"/>
        <v>198227.75</v>
      </c>
      <c r="F35" s="179">
        <v>0</v>
      </c>
      <c r="G35" s="374">
        <f t="shared" si="23"/>
        <v>198227.75</v>
      </c>
      <c r="H35" s="440"/>
      <c r="I35" s="443"/>
      <c r="J35" s="443"/>
      <c r="K35" s="445"/>
      <c r="L35" s="450"/>
      <c r="M35" s="102"/>
      <c r="N35" s="115"/>
      <c r="O35" s="114"/>
      <c r="P35" s="115"/>
      <c r="Q35" s="435"/>
      <c r="R35" s="116"/>
      <c r="S35" s="56"/>
      <c r="T35" s="406"/>
      <c r="U35" s="22"/>
      <c r="V35" s="56"/>
      <c r="W35" s="56"/>
      <c r="X35" s="56"/>
      <c r="Y35" s="56"/>
      <c r="Z35" s="56"/>
      <c r="AA35" s="56"/>
      <c r="AB35" s="56"/>
      <c r="AC35" s="56"/>
      <c r="AD35" s="56"/>
      <c r="AE35" s="238">
        <v>56050</v>
      </c>
      <c r="AF35" s="238">
        <v>56100</v>
      </c>
      <c r="AG35" s="239">
        <v>10</v>
      </c>
      <c r="AH35" s="240" t="s">
        <v>278</v>
      </c>
      <c r="AI35" s="241" t="s">
        <v>296</v>
      </c>
      <c r="AJ35" s="242">
        <v>2378733</v>
      </c>
      <c r="AK35" s="243">
        <f t="shared" si="17"/>
        <v>198227.75</v>
      </c>
      <c r="AL35" s="270"/>
      <c r="AM35" s="243">
        <f t="shared" si="18"/>
        <v>0</v>
      </c>
      <c r="AN35" s="243">
        <f t="shared" si="19"/>
        <v>-198227.75</v>
      </c>
      <c r="AO35" s="243">
        <f t="shared" si="20"/>
        <v>2378733</v>
      </c>
      <c r="AP35" s="243">
        <f t="shared" si="21"/>
        <v>-2378733</v>
      </c>
      <c r="AQ35" s="244" t="e">
        <f t="shared" si="22"/>
        <v>#DIV/0!</v>
      </c>
      <c r="AR35" s="245" t="str">
        <f t="shared" si="10"/>
        <v>OK</v>
      </c>
    </row>
    <row r="36" spans="1:44" x14ac:dyDescent="0.25">
      <c r="A36" s="412"/>
      <c r="B36" s="114" t="s">
        <v>253</v>
      </c>
      <c r="C36" s="114" t="s">
        <v>297</v>
      </c>
      <c r="D36" s="119">
        <f t="shared" si="2"/>
        <v>5693950</v>
      </c>
      <c r="E36" s="94">
        <f t="shared" si="27"/>
        <v>474495.83</v>
      </c>
      <c r="F36" s="180">
        <v>0</v>
      </c>
      <c r="G36" s="120">
        <f t="shared" si="23"/>
        <v>474495.83</v>
      </c>
      <c r="H36" s="441"/>
      <c r="I36" s="444"/>
      <c r="J36" s="443"/>
      <c r="K36" s="446"/>
      <c r="L36" s="274">
        <f>IF(((G36))&lt;0,0,((G36)))</f>
        <v>474495.83</v>
      </c>
      <c r="M36" s="101"/>
      <c r="N36" s="115"/>
      <c r="O36" s="114"/>
      <c r="P36" s="115"/>
      <c r="Q36" s="102"/>
      <c r="R36" s="118">
        <f>L36</f>
        <v>474495.83</v>
      </c>
      <c r="S36" s="75"/>
      <c r="T36" s="206">
        <f>ROUND(IF(L36=0,#REF!-(G36),0),2)</f>
        <v>0</v>
      </c>
      <c r="U36" s="22"/>
      <c r="V36" s="56"/>
      <c r="W36" s="56"/>
      <c r="X36" s="56"/>
      <c r="Y36" s="56"/>
      <c r="Z36" s="56"/>
      <c r="AA36" s="56"/>
      <c r="AB36" s="56"/>
      <c r="AC36" s="56"/>
      <c r="AD36" s="56"/>
      <c r="AE36" s="252">
        <v>6182</v>
      </c>
      <c r="AF36" s="252">
        <v>6440</v>
      </c>
      <c r="AG36" s="253" t="s">
        <v>382</v>
      </c>
      <c r="AH36" s="254" t="s">
        <v>253</v>
      </c>
      <c r="AI36" s="255" t="s">
        <v>297</v>
      </c>
      <c r="AJ36" s="367">
        <v>5693950</v>
      </c>
      <c r="AK36" s="243">
        <f t="shared" si="17"/>
        <v>474495.83</v>
      </c>
      <c r="AL36" s="270"/>
      <c r="AM36" s="243">
        <f t="shared" si="18"/>
        <v>0</v>
      </c>
      <c r="AN36" s="243">
        <f t="shared" si="19"/>
        <v>-474495.83</v>
      </c>
      <c r="AO36" s="243">
        <f t="shared" si="20"/>
        <v>5693949.96</v>
      </c>
      <c r="AP36" s="243">
        <f t="shared" si="21"/>
        <v>-5693949.96</v>
      </c>
      <c r="AQ36" s="244" t="e">
        <f t="shared" si="22"/>
        <v>#DIV/0!</v>
      </c>
      <c r="AR36" s="245" t="str">
        <f t="shared" si="10"/>
        <v>OK</v>
      </c>
    </row>
    <row r="37" spans="1:44" x14ac:dyDescent="0.25">
      <c r="A37" s="22"/>
      <c r="B37" s="22"/>
      <c r="C37" s="121" t="s">
        <v>298</v>
      </c>
      <c r="D37" s="122">
        <f t="shared" ref="D37:E37" si="29">SUM(D23:D36)</f>
        <v>41154530</v>
      </c>
      <c r="E37" s="391">
        <f t="shared" si="29"/>
        <v>3429544.16</v>
      </c>
      <c r="F37" s="194">
        <v>0</v>
      </c>
      <c r="G37" s="195">
        <f>SUM(G23:G36)</f>
        <v>3429544.16</v>
      </c>
      <c r="H37" s="208">
        <f t="shared" ref="H37:I37" si="30">SUM(H23:H36)</f>
        <v>0</v>
      </c>
      <c r="I37" s="188">
        <f t="shared" si="30"/>
        <v>0</v>
      </c>
      <c r="J37" s="190">
        <f>SUM(J23)</f>
        <v>0</v>
      </c>
      <c r="K37" s="296">
        <f t="shared" ref="K37" si="31">SUM(K23:K36)</f>
        <v>0</v>
      </c>
      <c r="L37" s="297">
        <f t="shared" ref="L37:R37" si="32">SUM(L23:L36)</f>
        <v>3429544.16</v>
      </c>
      <c r="M37" s="125">
        <f t="shared" si="32"/>
        <v>536773.57999999996</v>
      </c>
      <c r="N37" s="124">
        <f t="shared" si="32"/>
        <v>602952.16999999993</v>
      </c>
      <c r="O37" s="123">
        <f t="shared" si="32"/>
        <v>320097.5</v>
      </c>
      <c r="P37" s="124">
        <f t="shared" si="32"/>
        <v>254723.67</v>
      </c>
      <c r="Q37" s="123">
        <f t="shared" si="32"/>
        <v>1240501.4100000001</v>
      </c>
      <c r="R37" s="125">
        <f t="shared" si="32"/>
        <v>474495.83</v>
      </c>
      <c r="S37" s="91"/>
      <c r="T37" s="207">
        <f>ROUND(SUM(T23:T36),2)</f>
        <v>0</v>
      </c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246"/>
      <c r="AF37" s="246"/>
      <c r="AG37" s="247"/>
      <c r="AH37" s="246"/>
      <c r="AI37" s="256" t="s">
        <v>699</v>
      </c>
      <c r="AJ37" s="257">
        <f>SUM(AJ23:AJ36)</f>
        <v>41154530</v>
      </c>
      <c r="AK37" s="257">
        <f t="shared" ref="AK37:AQ37" si="33">SUM(AK23:AK36)</f>
        <v>3429544.16</v>
      </c>
      <c r="AL37" s="257">
        <f t="shared" si="33"/>
        <v>0</v>
      </c>
      <c r="AM37" s="257">
        <f t="shared" si="33"/>
        <v>0</v>
      </c>
      <c r="AN37" s="257">
        <f t="shared" si="33"/>
        <v>-3429544.16</v>
      </c>
      <c r="AO37" s="257">
        <f t="shared" si="33"/>
        <v>41154529.920000002</v>
      </c>
      <c r="AP37" s="257">
        <f t="shared" si="33"/>
        <v>-41154529.920000002</v>
      </c>
      <c r="AQ37" s="257" t="e">
        <f t="shared" si="33"/>
        <v>#DIV/0!</v>
      </c>
      <c r="AR37" s="258" t="str">
        <f t="shared" si="10"/>
        <v>OK</v>
      </c>
    </row>
    <row r="38" spans="1:44" ht="15.75" thickBot="1" x14ac:dyDescent="0.3">
      <c r="A38" s="22"/>
      <c r="B38" s="22"/>
      <c r="C38" s="126" t="s">
        <v>299</v>
      </c>
      <c r="D38" s="127">
        <f t="shared" ref="D38:E38" si="34">+D22+D37</f>
        <v>64410578</v>
      </c>
      <c r="E38" s="127">
        <f t="shared" si="34"/>
        <v>5367548.1400000006</v>
      </c>
      <c r="F38" s="127">
        <f>SUM(F23:F37)</f>
        <v>0</v>
      </c>
      <c r="G38" s="375">
        <f>+G22+G37</f>
        <v>5367548.1400000006</v>
      </c>
      <c r="H38" s="127"/>
      <c r="I38" s="127"/>
      <c r="J38" s="189"/>
      <c r="K38" s="191"/>
      <c r="L38" s="294">
        <f>ROUND(+L22+L37,2)</f>
        <v>3920554.83</v>
      </c>
      <c r="M38" s="128"/>
      <c r="N38" s="57"/>
      <c r="O38" s="57"/>
      <c r="P38" s="57"/>
      <c r="Q38" s="57"/>
      <c r="R38" s="57"/>
      <c r="S38" s="22"/>
      <c r="T38" s="207">
        <f>ROUND(IF(L38-G38&lt;0,0,L38-G38),2)</f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59"/>
      <c r="AF38" s="259"/>
      <c r="AG38" s="260"/>
      <c r="AH38" s="259"/>
      <c r="AI38" s="261" t="s">
        <v>9</v>
      </c>
      <c r="AJ38" s="262">
        <f>SUM(AJ37,AJ22)</f>
        <v>64410578</v>
      </c>
      <c r="AK38" s="262">
        <f t="shared" ref="AK38:AQ38" si="35">SUM(AK37,AK22)</f>
        <v>5367548.1400000006</v>
      </c>
      <c r="AL38" s="262">
        <f t="shared" si="35"/>
        <v>0</v>
      </c>
      <c r="AM38" s="262">
        <f t="shared" si="35"/>
        <v>0</v>
      </c>
      <c r="AN38" s="262">
        <f t="shared" si="35"/>
        <v>-5367548.1400000006</v>
      </c>
      <c r="AO38" s="262">
        <f t="shared" si="35"/>
        <v>64410577.680000007</v>
      </c>
      <c r="AP38" s="262">
        <f t="shared" si="35"/>
        <v>-64410577.680000007</v>
      </c>
      <c r="AQ38" s="262" t="e">
        <f t="shared" si="35"/>
        <v>#DIV/0!</v>
      </c>
      <c r="AR38" s="263" t="str">
        <f t="shared" si="10"/>
        <v>OK</v>
      </c>
    </row>
    <row r="39" spans="1:44" ht="16.5" thickTop="1" thickBot="1" x14ac:dyDescent="0.3">
      <c r="A39" s="22"/>
      <c r="B39" s="22"/>
      <c r="C39" s="22"/>
      <c r="D39" s="22"/>
      <c r="E39" s="129">
        <f>E38*6</f>
        <v>32205288.840000004</v>
      </c>
      <c r="F39" s="57"/>
      <c r="G39" s="22"/>
      <c r="H39" s="57"/>
      <c r="I39" s="57"/>
      <c r="J39" s="22"/>
      <c r="K39" s="57"/>
      <c r="L39" s="316"/>
      <c r="M39" s="316"/>
      <c r="N39" s="130"/>
      <c r="O39" s="130"/>
      <c r="P39" s="130"/>
      <c r="Q39" s="130"/>
      <c r="R39" s="130"/>
      <c r="S39" s="22"/>
      <c r="T39" s="1"/>
      <c r="U39" s="16"/>
      <c r="V39" s="1"/>
      <c r="W39" s="1"/>
      <c r="X39" s="1"/>
      <c r="Y39" s="1"/>
      <c r="Z39" s="1"/>
      <c r="AA39" s="1"/>
      <c r="AB39" s="1"/>
      <c r="AC39" s="1"/>
      <c r="AD39" s="1"/>
      <c r="AE39" s="259"/>
      <c r="AF39" s="259"/>
      <c r="AG39" s="259"/>
      <c r="AH39" s="259"/>
      <c r="AI39" s="264"/>
      <c r="AJ39" s="265"/>
      <c r="AK39" s="266"/>
      <c r="AL39" s="266"/>
      <c r="AM39" s="267"/>
      <c r="AN39" s="266"/>
      <c r="AO39" s="395">
        <f>SUM(AO38:AP38)</f>
        <v>0</v>
      </c>
      <c r="AP39" s="396"/>
      <c r="AQ39" s="268"/>
      <c r="AR39" s="269"/>
    </row>
    <row r="40" spans="1:44" x14ac:dyDescent="0.25">
      <c r="A40" s="22"/>
      <c r="B40" s="22"/>
      <c r="C40" s="40" t="s">
        <v>910</v>
      </c>
      <c r="D40" s="159"/>
      <c r="E40" s="22"/>
      <c r="F40" s="11"/>
      <c r="G40" s="11"/>
      <c r="H40" s="1"/>
      <c r="I40" s="1"/>
      <c r="J40" s="1"/>
      <c r="K40" s="1"/>
      <c r="L40" s="1"/>
      <c r="M40" s="22"/>
      <c r="N40" s="22"/>
      <c r="O40" s="22"/>
      <c r="P40" s="22"/>
      <c r="Q40" s="22"/>
      <c r="R40" s="22"/>
      <c r="S40" s="22"/>
      <c r="T40" s="1"/>
      <c r="U40" s="16"/>
      <c r="V40" s="1"/>
      <c r="W40" s="1"/>
      <c r="X40" s="1"/>
      <c r="Y40" s="1"/>
      <c r="Z40" s="1"/>
      <c r="AA40" s="1"/>
      <c r="AB40" s="1"/>
      <c r="AC40" s="1"/>
      <c r="AD40" s="1"/>
      <c r="AI40" s="271" t="s">
        <v>264</v>
      </c>
      <c r="AJ40" s="272">
        <f>SUMIFS(AJ$9:AJ$37,$AH$9:$AH$37,$AI40)</f>
        <v>10621702</v>
      </c>
      <c r="AK40" s="272">
        <f t="shared" ref="AK40:AM45" si="36">SUMIFS(AK$9:AK$37,$AH$9:$AH$37,$AI40)</f>
        <v>885141.83</v>
      </c>
      <c r="AL40" s="272">
        <f t="shared" si="36"/>
        <v>0</v>
      </c>
      <c r="AM40" s="272">
        <f t="shared" si="36"/>
        <v>0</v>
      </c>
      <c r="AN40" s="175"/>
      <c r="AO40" s="397" t="s">
        <v>702</v>
      </c>
      <c r="AP40" s="398"/>
      <c r="AQ40" s="22"/>
    </row>
    <row r="41" spans="1:44" ht="18" x14ac:dyDescent="0.25">
      <c r="A41" s="1"/>
      <c r="B41" s="22"/>
      <c r="C41" s="183" t="s">
        <v>913</v>
      </c>
      <c r="D41" s="22"/>
      <c r="E41" s="192"/>
      <c r="F41" s="11"/>
      <c r="G41" s="11"/>
      <c r="H41" s="1"/>
      <c r="I41" s="1"/>
      <c r="J41" s="1"/>
      <c r="K41" s="452" t="s">
        <v>300</v>
      </c>
      <c r="L41" s="453"/>
      <c r="M41" s="453"/>
      <c r="N41" s="453"/>
      <c r="O41" s="453"/>
      <c r="P41" s="453"/>
      <c r="Q41" s="453"/>
      <c r="R41" s="454"/>
      <c r="T41" s="1"/>
      <c r="U41" s="16"/>
      <c r="V41" s="1"/>
      <c r="W41" s="1"/>
      <c r="X41" s="1"/>
      <c r="Y41" s="1"/>
      <c r="Z41" s="1"/>
      <c r="AA41" s="1"/>
      <c r="AB41" s="1"/>
      <c r="AC41" s="1"/>
      <c r="AD41" s="1"/>
      <c r="AI41" s="271" t="s">
        <v>268</v>
      </c>
      <c r="AJ41" s="272">
        <f t="shared" ref="AJ41:AJ45" si="37">SUMIFS(AJ$9:AJ$37,$AH$9:$AH$37,$AI41)</f>
        <v>10311607</v>
      </c>
      <c r="AK41" s="272">
        <f t="shared" si="36"/>
        <v>859300.58</v>
      </c>
      <c r="AL41" s="272">
        <f t="shared" si="36"/>
        <v>0</v>
      </c>
      <c r="AM41" s="272">
        <f t="shared" si="36"/>
        <v>0</v>
      </c>
      <c r="AN41" s="175"/>
      <c r="AO41" s="175"/>
      <c r="AP41" s="22"/>
      <c r="AQ41" s="131"/>
    </row>
    <row r="42" spans="1:44" ht="15" customHeight="1" x14ac:dyDescent="0.25">
      <c r="A42" s="11"/>
      <c r="B42" s="22"/>
      <c r="C42" s="421" t="s">
        <v>938</v>
      </c>
      <c r="D42" s="421"/>
      <c r="E42" s="421"/>
      <c r="F42" s="421"/>
      <c r="G42" s="421"/>
      <c r="H42" s="421"/>
      <c r="I42" s="421"/>
      <c r="J42" s="422"/>
      <c r="K42" s="455" t="s">
        <v>301</v>
      </c>
      <c r="L42" s="456"/>
      <c r="M42" s="151" t="s">
        <v>10</v>
      </c>
      <c r="N42" s="152" t="s">
        <v>11</v>
      </c>
      <c r="O42" s="153" t="s">
        <v>12</v>
      </c>
      <c r="P42" s="152" t="s">
        <v>13</v>
      </c>
      <c r="Q42" s="153" t="s">
        <v>14</v>
      </c>
      <c r="R42" s="153" t="s">
        <v>20</v>
      </c>
      <c r="T42" s="219"/>
      <c r="U42" s="16"/>
      <c r="V42" s="1"/>
      <c r="W42" s="1"/>
      <c r="X42" s="1"/>
      <c r="Y42" s="1"/>
      <c r="Z42" s="1"/>
      <c r="AA42" s="1"/>
      <c r="AB42" s="1"/>
      <c r="AC42" s="1"/>
      <c r="AD42" s="1"/>
      <c r="AG42" s="231"/>
      <c r="AI42" s="271" t="s">
        <v>271</v>
      </c>
      <c r="AJ42" s="272">
        <f t="shared" si="37"/>
        <v>8593962</v>
      </c>
      <c r="AK42" s="272">
        <f t="shared" si="36"/>
        <v>716163.5</v>
      </c>
      <c r="AL42" s="272">
        <f t="shared" si="36"/>
        <v>0</v>
      </c>
      <c r="AM42" s="272">
        <f t="shared" si="36"/>
        <v>0</v>
      </c>
      <c r="AN42" s="175"/>
      <c r="AO42" s="175"/>
      <c r="AP42" s="22"/>
      <c r="AQ42" s="22"/>
    </row>
    <row r="43" spans="1:44" x14ac:dyDescent="0.25">
      <c r="A43" s="22"/>
      <c r="B43" s="22"/>
      <c r="C43" s="421"/>
      <c r="D43" s="421"/>
      <c r="E43" s="421"/>
      <c r="F43" s="421"/>
      <c r="G43" s="421"/>
      <c r="H43" s="421"/>
      <c r="I43" s="421"/>
      <c r="J43" s="422"/>
      <c r="K43" s="457" t="s">
        <v>5</v>
      </c>
      <c r="L43" s="458"/>
      <c r="M43" s="132">
        <f>+(G22-K22)/T5</f>
        <v>0.11328179058823275</v>
      </c>
      <c r="N43" s="133">
        <f>+(G22-K22)/T5</f>
        <v>0.11328179058823275</v>
      </c>
      <c r="O43" s="134">
        <f>+(G22-K22)/T5</f>
        <v>0.11328179058823275</v>
      </c>
      <c r="P43" s="133">
        <f>+(G22-K22)/T5</f>
        <v>0.11328179058823275</v>
      </c>
      <c r="Q43" s="134">
        <f>+(G22-K22)/T5</f>
        <v>0.11328179058823275</v>
      </c>
      <c r="R43" s="133">
        <f>+(G22-K22)/T5</f>
        <v>0.11328179058823275</v>
      </c>
      <c r="T43" s="1"/>
      <c r="U43" s="16"/>
      <c r="V43" s="22"/>
      <c r="W43" s="22"/>
      <c r="X43" s="22"/>
      <c r="Y43" s="22"/>
      <c r="Z43" s="22"/>
      <c r="AA43" s="22"/>
      <c r="AB43" s="22"/>
      <c r="AC43" s="22"/>
      <c r="AD43" s="22"/>
      <c r="AG43" s="231"/>
      <c r="AI43" s="271" t="s">
        <v>275</v>
      </c>
      <c r="AJ43" s="272">
        <f t="shared" si="37"/>
        <v>9005503</v>
      </c>
      <c r="AK43" s="272">
        <f t="shared" si="36"/>
        <v>750458.58000000007</v>
      </c>
      <c r="AL43" s="272">
        <f t="shared" si="36"/>
        <v>0</v>
      </c>
      <c r="AM43" s="272">
        <f t="shared" si="36"/>
        <v>0</v>
      </c>
      <c r="AN43" s="175"/>
      <c r="AO43" s="175"/>
      <c r="AP43" s="22"/>
      <c r="AQ43" s="22"/>
    </row>
    <row r="44" spans="1:44" x14ac:dyDescent="0.25">
      <c r="A44" s="11"/>
      <c r="B44" s="22"/>
      <c r="C44" s="217"/>
      <c r="D44" s="22"/>
      <c r="E44" s="22"/>
      <c r="F44" s="22"/>
      <c r="G44" s="22"/>
      <c r="H44" s="22"/>
      <c r="I44" s="22"/>
      <c r="J44" s="11"/>
      <c r="K44" s="459" t="s">
        <v>284</v>
      </c>
      <c r="L44" s="460"/>
      <c r="M44" s="136">
        <f t="shared" ref="M44:R44" si="38">+M37/M5</f>
        <v>0.56617465735700723</v>
      </c>
      <c r="N44" s="136">
        <f t="shared" si="38"/>
        <v>1.1197690486831116</v>
      </c>
      <c r="O44" s="136">
        <f t="shared" si="38"/>
        <v>0.37985863018356841</v>
      </c>
      <c r="P44" s="136">
        <f t="shared" si="38"/>
        <v>0.67487364284546547</v>
      </c>
      <c r="Q44" s="136">
        <f t="shared" si="38"/>
        <v>1.5883117051661293</v>
      </c>
      <c r="R44" s="137">
        <f t="shared" si="38"/>
        <v>0.56037085491947536</v>
      </c>
      <c r="T44" s="1"/>
      <c r="U44" s="16"/>
      <c r="V44" s="22"/>
      <c r="W44" s="22"/>
      <c r="X44" s="22"/>
      <c r="Y44" s="22"/>
      <c r="Z44" s="22"/>
      <c r="AA44" s="22"/>
      <c r="AB44" s="22"/>
      <c r="AC44" s="22"/>
      <c r="AD44" s="22"/>
      <c r="AG44" s="231"/>
      <c r="AI44" s="271" t="s">
        <v>278</v>
      </c>
      <c r="AJ44" s="272">
        <f t="shared" si="37"/>
        <v>20013516</v>
      </c>
      <c r="AK44" s="272">
        <f t="shared" si="36"/>
        <v>1667792.99</v>
      </c>
      <c r="AL44" s="272">
        <f t="shared" si="36"/>
        <v>0</v>
      </c>
      <c r="AM44" s="272">
        <f t="shared" si="36"/>
        <v>0</v>
      </c>
      <c r="AN44" s="175"/>
      <c r="AO44" s="175"/>
      <c r="AP44" s="22"/>
      <c r="AQ44" s="22"/>
    </row>
    <row r="45" spans="1:44" ht="15.75" x14ac:dyDescent="0.25">
      <c r="A45" s="11"/>
      <c r="B45" s="22"/>
      <c r="C45" s="217"/>
      <c r="D45" s="159"/>
      <c r="E45" s="159"/>
      <c r="F45" s="159"/>
      <c r="G45" s="22"/>
      <c r="H45" s="192"/>
      <c r="I45" s="192"/>
      <c r="J45" s="11"/>
      <c r="K45" s="447" t="s">
        <v>302</v>
      </c>
      <c r="L45" s="448"/>
      <c r="M45" s="138">
        <f t="shared" ref="M45:R45" si="39">+M43+M44</f>
        <v>0.67945644794523996</v>
      </c>
      <c r="N45" s="139">
        <f t="shared" si="39"/>
        <v>1.2330508392713444</v>
      </c>
      <c r="O45" s="140">
        <f t="shared" si="39"/>
        <v>0.49314042077180115</v>
      </c>
      <c r="P45" s="139">
        <f t="shared" si="39"/>
        <v>0.7881554334336982</v>
      </c>
      <c r="Q45" s="140">
        <f t="shared" si="39"/>
        <v>1.7015934957543621</v>
      </c>
      <c r="R45" s="139">
        <f t="shared" si="39"/>
        <v>0.67365264550770809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G45" s="231"/>
      <c r="AI45" s="271" t="s">
        <v>253</v>
      </c>
      <c r="AJ45" s="272">
        <f t="shared" si="37"/>
        <v>5864288</v>
      </c>
      <c r="AK45" s="272">
        <f t="shared" si="36"/>
        <v>488690.66000000003</v>
      </c>
      <c r="AL45" s="272">
        <f t="shared" si="36"/>
        <v>0</v>
      </c>
      <c r="AM45" s="272">
        <f t="shared" si="36"/>
        <v>0</v>
      </c>
      <c r="AN45" s="175"/>
      <c r="AO45" s="175"/>
      <c r="AP45" s="22"/>
      <c r="AQ45" s="22"/>
    </row>
    <row r="46" spans="1:44" ht="15.75" thickBot="1" x14ac:dyDescent="0.3">
      <c r="A46" s="11"/>
      <c r="B46" s="22"/>
      <c r="C46" s="40"/>
      <c r="D46" s="22"/>
      <c r="E46" s="22"/>
      <c r="F46" s="22"/>
      <c r="G46" s="22"/>
      <c r="H46" s="192"/>
      <c r="I46" s="192"/>
      <c r="J46" s="11"/>
      <c r="K46" s="11"/>
      <c r="L46" s="22"/>
      <c r="M46" s="192"/>
      <c r="N46" s="192"/>
      <c r="O46" s="192"/>
      <c r="P46" s="192"/>
      <c r="Q46" s="192"/>
      <c r="R46" s="19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I46" s="273" t="s">
        <v>9</v>
      </c>
      <c r="AJ46" s="262">
        <f>SUM(AJ40:AJ45)</f>
        <v>64410578</v>
      </c>
      <c r="AK46" s="262">
        <f t="shared" ref="AK46:AM46" si="40">SUM(AK40:AK45)</f>
        <v>5367548.1400000006</v>
      </c>
      <c r="AL46" s="262">
        <f>SUM(AL40:AL45)</f>
        <v>0</v>
      </c>
      <c r="AM46" s="262">
        <f t="shared" si="40"/>
        <v>0</v>
      </c>
      <c r="AN46" s="175"/>
      <c r="AO46" s="175"/>
      <c r="AP46" s="22"/>
      <c r="AQ46" s="22"/>
    </row>
    <row r="47" spans="1:44" ht="15.75" thickTop="1" x14ac:dyDescent="0.25">
      <c r="A47" s="22"/>
      <c r="B47" s="22"/>
      <c r="C47" s="29"/>
      <c r="D47" s="29"/>
      <c r="E47" s="29"/>
      <c r="F47" s="29"/>
      <c r="G47" s="29"/>
      <c r="H47" s="29"/>
      <c r="I47" s="29"/>
      <c r="J47" s="22"/>
      <c r="K47" s="22"/>
      <c r="L47" s="22"/>
      <c r="M47" s="192"/>
      <c r="N47" s="192"/>
      <c r="O47" s="192"/>
      <c r="P47" s="192"/>
      <c r="Q47" s="192"/>
      <c r="R47" s="19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I47" s="135"/>
      <c r="AJ47" s="135"/>
      <c r="AK47" s="22"/>
      <c r="AL47" s="22"/>
      <c r="AM47" s="22"/>
      <c r="AN47" s="175"/>
      <c r="AO47" s="175"/>
      <c r="AP47" s="22"/>
      <c r="AQ47" s="22"/>
    </row>
    <row r="48" spans="1:44" x14ac:dyDescent="0.25">
      <c r="A48" s="22"/>
      <c r="B48" s="22"/>
      <c r="C48" s="29"/>
      <c r="D48" s="29"/>
      <c r="E48" s="29"/>
      <c r="F48" s="29"/>
      <c r="G48" s="29"/>
      <c r="H48" s="29"/>
      <c r="I48" s="29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I48" s="135"/>
      <c r="AJ48" s="135"/>
      <c r="AK48" s="22"/>
      <c r="AL48" s="22"/>
      <c r="AM48" s="22"/>
      <c r="AN48" s="175"/>
      <c r="AO48" s="175"/>
      <c r="AP48" s="22"/>
      <c r="AQ48" s="22"/>
    </row>
    <row r="49" spans="1:43" x14ac:dyDescent="0.25">
      <c r="A49" s="22"/>
      <c r="B49" s="22"/>
      <c r="C49" s="29"/>
      <c r="D49" s="29"/>
      <c r="E49" s="29"/>
      <c r="F49" s="29"/>
      <c r="G49" s="29"/>
      <c r="H49" s="29"/>
      <c r="I49" s="2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I49" s="135"/>
      <c r="AJ49" s="135"/>
      <c r="AK49" s="22"/>
      <c r="AL49" s="22"/>
      <c r="AM49" s="22"/>
      <c r="AN49" s="175"/>
      <c r="AO49" s="175"/>
      <c r="AP49" s="22"/>
      <c r="AQ49" s="22"/>
    </row>
    <row r="50" spans="1:43" x14ac:dyDescent="0.25">
      <c r="A50" s="22"/>
      <c r="B50" s="22"/>
      <c r="C50" s="29"/>
      <c r="D50" s="29"/>
      <c r="E50" s="29"/>
      <c r="F50" s="29"/>
      <c r="G50" s="29"/>
      <c r="H50" s="29"/>
      <c r="I50" s="29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I50" s="135"/>
      <c r="AJ50" s="135"/>
      <c r="AK50" s="22"/>
      <c r="AL50" s="22"/>
      <c r="AM50" s="22"/>
      <c r="AN50" s="175"/>
      <c r="AO50" s="175"/>
      <c r="AP50" s="22"/>
      <c r="AQ50" s="22"/>
    </row>
    <row r="51" spans="1:43" x14ac:dyDescent="0.25">
      <c r="A51" s="22"/>
      <c r="B51" s="22"/>
      <c r="C51" s="29"/>
      <c r="D51" s="29"/>
      <c r="E51" s="29"/>
      <c r="F51" s="29"/>
      <c r="G51" s="29"/>
      <c r="H51" s="29"/>
      <c r="I51" s="29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I51" s="135"/>
      <c r="AJ51" s="135"/>
      <c r="AK51" s="22"/>
      <c r="AL51" s="22"/>
      <c r="AM51" s="22"/>
      <c r="AN51" s="175"/>
      <c r="AO51" s="175"/>
      <c r="AP51" s="22"/>
      <c r="AQ51" s="22"/>
    </row>
    <row r="52" spans="1:43" x14ac:dyDescent="0.25">
      <c r="A52" s="22"/>
      <c r="B52" s="22"/>
      <c r="C52" s="29"/>
      <c r="D52" s="29"/>
      <c r="E52" s="29"/>
      <c r="F52" s="29"/>
      <c r="G52" s="29"/>
      <c r="H52" s="29"/>
      <c r="I52" s="29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I52" s="22"/>
      <c r="AJ52" s="22"/>
      <c r="AK52" s="22"/>
      <c r="AL52" s="22"/>
      <c r="AM52" s="22"/>
      <c r="AN52" s="175"/>
      <c r="AO52" s="175"/>
      <c r="AP52" s="22"/>
      <c r="AQ52" s="22"/>
    </row>
    <row r="53" spans="1:43" x14ac:dyDescent="0.25">
      <c r="A53" s="22"/>
      <c r="B53" s="22"/>
      <c r="C53" s="29"/>
      <c r="D53" s="29"/>
      <c r="E53" s="29"/>
      <c r="F53" s="29"/>
      <c r="G53" s="29"/>
      <c r="H53" s="29"/>
      <c r="I53" s="29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I53" s="22"/>
      <c r="AJ53" s="22"/>
      <c r="AK53" s="22"/>
      <c r="AL53" s="22"/>
      <c r="AM53" s="22"/>
      <c r="AN53" s="175"/>
      <c r="AO53" s="175"/>
      <c r="AP53" s="22"/>
      <c r="AQ53" s="22"/>
    </row>
    <row r="54" spans="1:43" x14ac:dyDescent="0.25">
      <c r="A54" s="22"/>
      <c r="B54" s="22"/>
      <c r="C54" s="29"/>
      <c r="D54" s="29"/>
      <c r="E54" s="29"/>
      <c r="F54" s="29"/>
      <c r="G54" s="29"/>
      <c r="H54" s="29"/>
      <c r="I54" s="29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I54" s="22"/>
      <c r="AJ54" s="22"/>
      <c r="AK54" s="22"/>
      <c r="AL54" s="22"/>
      <c r="AM54" s="22"/>
      <c r="AN54" s="175"/>
      <c r="AO54" s="175"/>
      <c r="AP54" s="22"/>
      <c r="AQ54" s="22"/>
    </row>
    <row r="55" spans="1:43" x14ac:dyDescent="0.25">
      <c r="A55" s="22"/>
      <c r="B55" s="22"/>
      <c r="C55" s="29"/>
      <c r="D55" s="29"/>
      <c r="E55" s="29"/>
      <c r="F55" s="29"/>
      <c r="G55" s="29"/>
      <c r="H55" s="29"/>
      <c r="I55" s="29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I55" s="22"/>
      <c r="AJ55" s="22"/>
      <c r="AK55" s="22"/>
      <c r="AL55" s="22"/>
      <c r="AM55" s="22"/>
      <c r="AN55" s="175"/>
      <c r="AO55" s="175"/>
      <c r="AP55" s="22"/>
      <c r="AQ55" s="22"/>
    </row>
    <row r="56" spans="1:43" x14ac:dyDescent="0.25">
      <c r="A56" s="22"/>
      <c r="B56" s="22"/>
      <c r="C56" s="29"/>
      <c r="D56" s="29"/>
      <c r="E56" s="29"/>
      <c r="F56" s="29"/>
      <c r="G56" s="29"/>
      <c r="H56" s="29"/>
      <c r="I56" s="29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I56" s="22"/>
      <c r="AJ56" s="22"/>
      <c r="AK56" s="22"/>
      <c r="AL56" s="22"/>
      <c r="AM56" s="22"/>
      <c r="AN56" s="175"/>
      <c r="AO56" s="175"/>
      <c r="AP56" s="22"/>
      <c r="AQ56" s="22"/>
    </row>
    <row r="57" spans="1:43" x14ac:dyDescent="0.25">
      <c r="A57" s="22"/>
      <c r="B57" s="22"/>
      <c r="C57" s="29"/>
      <c r="D57" s="29"/>
      <c r="E57" s="141"/>
      <c r="F57" s="29"/>
      <c r="G57" s="29"/>
      <c r="H57" s="141"/>
      <c r="I57" s="29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I57" s="22"/>
      <c r="AJ57" s="22"/>
      <c r="AK57" s="22"/>
      <c r="AL57" s="22"/>
      <c r="AM57" s="22"/>
      <c r="AN57" s="175"/>
      <c r="AO57" s="175"/>
      <c r="AP57" s="22"/>
      <c r="AQ57" s="22"/>
    </row>
    <row r="58" spans="1:43" x14ac:dyDescent="0.25">
      <c r="A58" s="22"/>
      <c r="B58" s="22"/>
      <c r="C58" s="29"/>
      <c r="D58" s="29"/>
      <c r="E58" s="141"/>
      <c r="F58" s="141"/>
      <c r="G58" s="141"/>
      <c r="H58" s="141"/>
      <c r="I58" s="29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I58" s="22"/>
      <c r="AJ58" s="22"/>
      <c r="AK58" s="22"/>
      <c r="AL58" s="22"/>
      <c r="AM58" s="22"/>
      <c r="AN58" s="175"/>
      <c r="AO58" s="175"/>
      <c r="AP58" s="22"/>
      <c r="AQ58" s="22"/>
    </row>
    <row r="59" spans="1:43" x14ac:dyDescent="0.25">
      <c r="A59" s="22"/>
      <c r="B59" s="22"/>
      <c r="C59" s="29"/>
      <c r="D59" s="29"/>
      <c r="E59" s="29"/>
      <c r="F59" s="29"/>
      <c r="G59" s="29"/>
      <c r="H59" s="29"/>
      <c r="I59" s="29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I59" s="22"/>
      <c r="AJ59" s="22"/>
      <c r="AK59" s="22"/>
      <c r="AL59" s="22"/>
      <c r="AM59" s="22"/>
      <c r="AN59" s="175"/>
      <c r="AO59" s="175"/>
      <c r="AP59" s="22"/>
      <c r="AQ59" s="22"/>
    </row>
    <row r="60" spans="1:43" x14ac:dyDescent="0.25">
      <c r="A60" s="22"/>
      <c r="B60" s="22"/>
      <c r="C60" s="29"/>
      <c r="D60" s="29"/>
      <c r="E60" s="29"/>
      <c r="F60" s="29"/>
      <c r="G60" s="29"/>
      <c r="H60" s="29"/>
      <c r="I60" s="29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I60" s="22"/>
      <c r="AJ60" s="22"/>
      <c r="AK60" s="22"/>
      <c r="AL60" s="22"/>
      <c r="AM60" s="22"/>
      <c r="AN60" s="175"/>
      <c r="AO60" s="175"/>
      <c r="AP60" s="22"/>
      <c r="AQ60" s="22"/>
    </row>
    <row r="61" spans="1:43" x14ac:dyDescent="0.25">
      <c r="A61" s="22"/>
      <c r="B61" s="22"/>
      <c r="C61" s="29"/>
      <c r="D61" s="29"/>
      <c r="E61" s="29"/>
      <c r="F61" s="29"/>
      <c r="G61" s="29"/>
      <c r="H61" s="29"/>
      <c r="I61" s="29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I61" s="22"/>
      <c r="AJ61" s="22"/>
      <c r="AK61" s="22"/>
      <c r="AL61" s="22"/>
      <c r="AM61" s="22"/>
      <c r="AN61" s="175"/>
      <c r="AO61" s="175"/>
      <c r="AP61" s="22"/>
      <c r="AQ61" s="22"/>
    </row>
    <row r="62" spans="1:43" x14ac:dyDescent="0.25">
      <c r="A62" s="22"/>
      <c r="B62" s="22"/>
      <c r="C62" s="29"/>
      <c r="D62" s="29"/>
      <c r="E62" s="29"/>
      <c r="F62" s="29"/>
      <c r="G62" s="29"/>
      <c r="H62" s="29"/>
      <c r="I62" s="14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I62" s="22"/>
      <c r="AJ62" s="22"/>
      <c r="AK62" s="22"/>
      <c r="AL62" s="22"/>
      <c r="AM62" s="22"/>
      <c r="AN62" s="175"/>
      <c r="AO62" s="175"/>
      <c r="AP62" s="22"/>
      <c r="AQ62" s="22"/>
    </row>
    <row r="63" spans="1:43" x14ac:dyDescent="0.25">
      <c r="A63" s="22"/>
      <c r="B63" s="22"/>
      <c r="C63" s="29"/>
      <c r="D63" s="29"/>
      <c r="E63" s="29"/>
      <c r="F63" s="29"/>
      <c r="G63" s="29"/>
      <c r="H63" s="29"/>
      <c r="I63" s="14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I63" s="22"/>
      <c r="AJ63" s="22"/>
      <c r="AK63" s="22"/>
      <c r="AL63" s="22"/>
      <c r="AM63" s="22"/>
      <c r="AN63" s="175"/>
      <c r="AO63" s="175"/>
      <c r="AP63" s="22"/>
      <c r="AQ63" s="22"/>
    </row>
    <row r="64" spans="1:43" x14ac:dyDescent="0.25">
      <c r="A64" s="22"/>
      <c r="B64" s="22"/>
      <c r="C64" s="29"/>
      <c r="D64" s="29"/>
      <c r="E64" s="29"/>
      <c r="F64" s="29"/>
      <c r="G64" s="29"/>
      <c r="H64" s="29"/>
      <c r="I64" s="14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I64" s="22"/>
      <c r="AJ64" s="22"/>
      <c r="AK64" s="22"/>
      <c r="AL64" s="22"/>
      <c r="AM64" s="22"/>
      <c r="AN64" s="175"/>
      <c r="AO64" s="175"/>
      <c r="AP64" s="22"/>
      <c r="AQ64" s="22"/>
    </row>
    <row r="65" spans="1:43" x14ac:dyDescent="0.25">
      <c r="A65" s="22"/>
      <c r="B65" s="22"/>
      <c r="C65" s="29"/>
      <c r="D65" s="29"/>
      <c r="E65" s="29"/>
      <c r="F65" s="29"/>
      <c r="G65" s="29"/>
      <c r="H65" s="29"/>
      <c r="I65" s="14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I65" s="22"/>
      <c r="AJ65" s="22"/>
      <c r="AK65" s="22"/>
      <c r="AL65" s="22"/>
      <c r="AM65" s="22"/>
      <c r="AN65" s="175"/>
      <c r="AO65" s="175"/>
      <c r="AP65" s="22"/>
      <c r="AQ65" s="22"/>
    </row>
    <row r="66" spans="1:43" x14ac:dyDescent="0.25">
      <c r="A66" s="22"/>
      <c r="B66" s="22"/>
      <c r="C66" s="29"/>
      <c r="D66" s="29"/>
      <c r="E66" s="29"/>
      <c r="F66" s="29"/>
      <c r="G66" s="29"/>
      <c r="H66" s="29"/>
      <c r="I66" s="14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I66" s="22"/>
      <c r="AJ66" s="22"/>
      <c r="AK66" s="22"/>
      <c r="AL66" s="22"/>
      <c r="AM66" s="22"/>
      <c r="AN66" s="175"/>
      <c r="AO66" s="175"/>
      <c r="AP66" s="22"/>
      <c r="AQ66" s="22"/>
    </row>
    <row r="67" spans="1:43" x14ac:dyDescent="0.25">
      <c r="A67" s="22"/>
      <c r="B67" s="22"/>
      <c r="C67" s="29"/>
      <c r="D67" s="29"/>
      <c r="E67" s="29"/>
      <c r="F67" s="29"/>
      <c r="G67" s="29"/>
      <c r="H67" s="29"/>
      <c r="I67" s="29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I67" s="22"/>
      <c r="AJ67" s="22"/>
      <c r="AK67" s="22"/>
      <c r="AL67" s="22"/>
      <c r="AM67" s="22"/>
      <c r="AN67" s="175"/>
      <c r="AO67" s="175"/>
      <c r="AP67" s="22"/>
      <c r="AQ67" s="22"/>
    </row>
    <row r="68" spans="1:43" x14ac:dyDescent="0.25">
      <c r="A68" s="22"/>
      <c r="B68" s="22"/>
      <c r="C68" s="29"/>
      <c r="D68" s="29"/>
      <c r="E68" s="29"/>
      <c r="F68" s="29"/>
      <c r="G68" s="29"/>
      <c r="H68" s="29"/>
      <c r="I68" s="29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I68" s="22"/>
      <c r="AJ68" s="22"/>
      <c r="AK68" s="22"/>
      <c r="AL68" s="22"/>
      <c r="AM68" s="22"/>
      <c r="AN68" s="175"/>
      <c r="AO68" s="175"/>
      <c r="AP68" s="22"/>
      <c r="AQ68" s="22"/>
    </row>
    <row r="69" spans="1:43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I69" s="22"/>
      <c r="AJ69" s="22"/>
      <c r="AK69" s="22"/>
      <c r="AL69" s="22"/>
      <c r="AM69" s="22"/>
      <c r="AN69" s="175"/>
      <c r="AO69" s="175"/>
      <c r="AP69" s="22"/>
      <c r="AQ69" s="22"/>
    </row>
    <row r="70" spans="1:43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I70" s="22"/>
      <c r="AJ70" s="22"/>
      <c r="AK70" s="22"/>
      <c r="AL70" s="22"/>
      <c r="AM70" s="22"/>
      <c r="AN70" s="175"/>
      <c r="AO70" s="175"/>
      <c r="AP70" s="22"/>
      <c r="AQ70" s="22"/>
    </row>
    <row r="71" spans="1:43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I71" s="22"/>
      <c r="AJ71" s="22"/>
      <c r="AK71" s="22"/>
      <c r="AL71" s="22"/>
      <c r="AM71" s="22"/>
      <c r="AN71" s="175"/>
      <c r="AO71" s="175"/>
      <c r="AP71" s="22"/>
      <c r="AQ71" s="22"/>
    </row>
    <row r="72" spans="1:43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I72" s="22"/>
      <c r="AJ72" s="22"/>
      <c r="AK72" s="22"/>
      <c r="AL72" s="22"/>
      <c r="AM72" s="22"/>
      <c r="AN72" s="175"/>
      <c r="AO72" s="175"/>
      <c r="AP72" s="22"/>
      <c r="AQ72" s="22"/>
    </row>
    <row r="73" spans="1:43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I73" s="22"/>
      <c r="AJ73" s="22"/>
      <c r="AK73" s="22"/>
      <c r="AL73" s="22"/>
      <c r="AM73" s="22"/>
      <c r="AN73" s="175"/>
      <c r="AO73" s="175"/>
      <c r="AP73" s="22"/>
      <c r="AQ73" s="22"/>
    </row>
    <row r="74" spans="1:43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I74" s="22"/>
      <c r="AJ74" s="22"/>
      <c r="AK74" s="22"/>
      <c r="AL74" s="22"/>
      <c r="AM74" s="22"/>
      <c r="AN74" s="175"/>
      <c r="AO74" s="175"/>
      <c r="AP74" s="22"/>
      <c r="AQ74" s="22"/>
    </row>
    <row r="75" spans="1:43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I75" s="22"/>
      <c r="AJ75" s="22"/>
      <c r="AK75" s="22"/>
      <c r="AL75" s="22"/>
      <c r="AM75" s="22"/>
      <c r="AN75" s="175"/>
      <c r="AO75" s="175"/>
      <c r="AP75" s="22"/>
      <c r="AQ75" s="22"/>
    </row>
    <row r="76" spans="1:43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I76" s="22"/>
      <c r="AJ76" s="22"/>
      <c r="AK76" s="22"/>
      <c r="AL76" s="22"/>
      <c r="AM76" s="22"/>
      <c r="AN76" s="175"/>
      <c r="AO76" s="175"/>
      <c r="AP76" s="22"/>
      <c r="AQ76" s="22"/>
    </row>
    <row r="77" spans="1:43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I77" s="22"/>
      <c r="AJ77" s="22"/>
      <c r="AK77" s="22"/>
      <c r="AL77" s="22"/>
      <c r="AM77" s="22"/>
      <c r="AN77" s="175"/>
      <c r="AO77" s="175"/>
      <c r="AP77" s="22"/>
      <c r="AQ77" s="22"/>
    </row>
    <row r="78" spans="1:43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I78" s="22"/>
      <c r="AJ78" s="22"/>
      <c r="AK78" s="22"/>
      <c r="AL78" s="22"/>
      <c r="AM78" s="22"/>
      <c r="AN78" s="175"/>
      <c r="AO78" s="175"/>
      <c r="AP78" s="22"/>
      <c r="AQ78" s="22"/>
    </row>
    <row r="79" spans="1:43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I79" s="22"/>
      <c r="AJ79" s="22"/>
      <c r="AK79" s="22"/>
      <c r="AL79" s="22"/>
      <c r="AM79" s="22"/>
      <c r="AN79" s="175"/>
      <c r="AO79" s="175"/>
      <c r="AP79" s="22"/>
      <c r="AQ79" s="22"/>
    </row>
    <row r="80" spans="1:43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I80" s="22"/>
      <c r="AJ80" s="22"/>
      <c r="AK80" s="22"/>
      <c r="AL80" s="22"/>
      <c r="AM80" s="22"/>
      <c r="AN80" s="175"/>
      <c r="AO80" s="175"/>
      <c r="AP80" s="22"/>
      <c r="AQ80" s="22"/>
    </row>
    <row r="81" spans="1:43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I81" s="22"/>
      <c r="AJ81" s="22"/>
      <c r="AK81" s="22"/>
      <c r="AL81" s="22"/>
      <c r="AM81" s="22"/>
      <c r="AN81" s="175"/>
      <c r="AO81" s="175"/>
      <c r="AP81" s="22"/>
      <c r="AQ81" s="22"/>
    </row>
    <row r="82" spans="1:43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I82" s="22"/>
      <c r="AJ82" s="22"/>
      <c r="AK82" s="22"/>
      <c r="AL82" s="22"/>
      <c r="AM82" s="22"/>
      <c r="AN82" s="175"/>
      <c r="AO82" s="175"/>
      <c r="AP82" s="22"/>
      <c r="AQ82" s="22"/>
    </row>
    <row r="83" spans="1:43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I83" s="22"/>
      <c r="AJ83" s="22"/>
      <c r="AK83" s="22"/>
      <c r="AL83" s="22"/>
      <c r="AM83" s="22"/>
      <c r="AN83" s="175"/>
      <c r="AO83" s="175"/>
      <c r="AP83" s="22"/>
      <c r="AQ83" s="22"/>
    </row>
    <row r="84" spans="1:43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I84" s="22"/>
      <c r="AJ84" s="22"/>
      <c r="AK84" s="22"/>
      <c r="AL84" s="22"/>
      <c r="AM84" s="22"/>
      <c r="AN84" s="175"/>
      <c r="AO84" s="175"/>
      <c r="AP84" s="22"/>
      <c r="AQ84" s="22"/>
    </row>
    <row r="85" spans="1:43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I85" s="22"/>
      <c r="AJ85" s="22"/>
      <c r="AK85" s="22"/>
      <c r="AL85" s="22"/>
      <c r="AM85" s="22"/>
      <c r="AN85" s="175"/>
      <c r="AO85" s="175"/>
      <c r="AP85" s="22"/>
      <c r="AQ85" s="22"/>
    </row>
    <row r="86" spans="1:43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I86" s="22"/>
      <c r="AJ86" s="22"/>
      <c r="AK86" s="22"/>
      <c r="AL86" s="22"/>
      <c r="AM86" s="22"/>
      <c r="AN86" s="175"/>
      <c r="AO86" s="175"/>
      <c r="AP86" s="22"/>
      <c r="AQ86" s="22"/>
    </row>
    <row r="87" spans="1:43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I87" s="22"/>
      <c r="AJ87" s="22"/>
      <c r="AK87" s="22"/>
      <c r="AL87" s="22"/>
      <c r="AM87" s="22"/>
      <c r="AN87" s="175"/>
      <c r="AO87" s="175"/>
      <c r="AP87" s="22"/>
      <c r="AQ87" s="22"/>
    </row>
    <row r="88" spans="1:43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I88" s="22"/>
      <c r="AJ88" s="22"/>
      <c r="AK88" s="22"/>
      <c r="AL88" s="22"/>
      <c r="AM88" s="22"/>
      <c r="AN88" s="175"/>
      <c r="AO88" s="175"/>
      <c r="AP88" s="22"/>
      <c r="AQ88" s="22"/>
    </row>
    <row r="89" spans="1:43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I89" s="22"/>
      <c r="AJ89" s="22"/>
      <c r="AK89" s="22"/>
      <c r="AL89" s="22"/>
      <c r="AM89" s="22"/>
      <c r="AN89" s="175"/>
      <c r="AO89" s="175"/>
      <c r="AP89" s="22"/>
      <c r="AQ89" s="22"/>
    </row>
    <row r="90" spans="1:43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I90" s="22"/>
      <c r="AJ90" s="22"/>
      <c r="AK90" s="22"/>
      <c r="AL90" s="22"/>
      <c r="AM90" s="22"/>
      <c r="AN90" s="175"/>
      <c r="AO90" s="175"/>
      <c r="AP90" s="22"/>
      <c r="AQ90" s="22"/>
    </row>
    <row r="91" spans="1:43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I91" s="22"/>
      <c r="AJ91" s="22"/>
      <c r="AK91" s="22"/>
      <c r="AL91" s="22"/>
      <c r="AM91" s="22"/>
      <c r="AN91" s="175"/>
      <c r="AO91" s="175"/>
      <c r="AP91" s="22"/>
      <c r="AQ91" s="22"/>
    </row>
    <row r="92" spans="1:43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I92" s="22"/>
      <c r="AJ92" s="22"/>
      <c r="AK92" s="22"/>
      <c r="AL92" s="22"/>
      <c r="AM92" s="22"/>
      <c r="AN92" s="175"/>
      <c r="AO92" s="175"/>
      <c r="AP92" s="22"/>
      <c r="AQ92" s="22"/>
    </row>
    <row r="93" spans="1:43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I93" s="22"/>
      <c r="AJ93" s="22"/>
      <c r="AK93" s="22"/>
      <c r="AL93" s="22"/>
      <c r="AM93" s="22"/>
      <c r="AN93" s="175"/>
      <c r="AO93" s="175"/>
      <c r="AP93" s="22"/>
      <c r="AQ93" s="22"/>
    </row>
    <row r="94" spans="1:43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I94" s="22"/>
      <c r="AJ94" s="22"/>
      <c r="AK94" s="22"/>
      <c r="AL94" s="22"/>
      <c r="AM94" s="22"/>
      <c r="AN94" s="175"/>
      <c r="AO94" s="175"/>
      <c r="AP94" s="22"/>
      <c r="AQ94" s="22"/>
    </row>
    <row r="95" spans="1:43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I95" s="22"/>
      <c r="AJ95" s="22"/>
      <c r="AK95" s="22"/>
      <c r="AL95" s="22"/>
      <c r="AM95" s="22"/>
      <c r="AN95" s="175"/>
      <c r="AO95" s="175"/>
      <c r="AP95" s="22"/>
      <c r="AQ95" s="22"/>
    </row>
    <row r="96" spans="1:43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I96" s="22"/>
      <c r="AJ96" s="22"/>
      <c r="AK96" s="22"/>
      <c r="AL96" s="22"/>
      <c r="AM96" s="22"/>
      <c r="AN96" s="175"/>
      <c r="AO96" s="175"/>
      <c r="AP96" s="22"/>
      <c r="AQ96" s="22"/>
    </row>
    <row r="97" spans="1:43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I97" s="22"/>
      <c r="AJ97" s="22"/>
      <c r="AK97" s="22"/>
      <c r="AL97" s="22"/>
      <c r="AM97" s="22"/>
      <c r="AN97" s="175"/>
      <c r="AO97" s="175"/>
      <c r="AP97" s="22"/>
      <c r="AQ97" s="22"/>
    </row>
    <row r="98" spans="1:43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I98" s="22"/>
      <c r="AJ98" s="22"/>
      <c r="AK98" s="22"/>
      <c r="AL98" s="22"/>
      <c r="AM98" s="22"/>
      <c r="AN98" s="175"/>
      <c r="AO98" s="175"/>
      <c r="AP98" s="22"/>
      <c r="AQ98" s="22"/>
    </row>
    <row r="99" spans="1:43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I99" s="22"/>
      <c r="AJ99" s="22"/>
      <c r="AK99" s="22"/>
      <c r="AL99" s="22"/>
      <c r="AM99" s="22"/>
      <c r="AN99" s="175"/>
      <c r="AO99" s="175"/>
      <c r="AP99" s="22"/>
      <c r="AQ99" s="22"/>
    </row>
    <row r="100" spans="1:43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I100" s="22"/>
      <c r="AJ100" s="22"/>
      <c r="AK100" s="22"/>
      <c r="AL100" s="22"/>
      <c r="AM100" s="22"/>
      <c r="AN100" s="175"/>
      <c r="AO100" s="175"/>
      <c r="AP100" s="22"/>
      <c r="AQ100" s="22"/>
    </row>
    <row r="101" spans="1:43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I101" s="22"/>
      <c r="AJ101" s="22"/>
      <c r="AK101" s="22"/>
      <c r="AL101" s="22"/>
      <c r="AM101" s="22"/>
      <c r="AN101" s="175"/>
      <c r="AO101" s="175"/>
      <c r="AP101" s="22"/>
      <c r="AQ101" s="22"/>
    </row>
    <row r="102" spans="1:43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I102" s="22"/>
      <c r="AJ102" s="22"/>
      <c r="AK102" s="22"/>
      <c r="AL102" s="22"/>
      <c r="AM102" s="22"/>
      <c r="AN102" s="175"/>
      <c r="AO102" s="175"/>
      <c r="AP102" s="22"/>
      <c r="AQ102" s="22"/>
    </row>
    <row r="103" spans="1:43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I103" s="22"/>
      <c r="AJ103" s="22"/>
      <c r="AK103" s="22"/>
      <c r="AL103" s="22"/>
      <c r="AM103" s="22"/>
      <c r="AN103" s="175"/>
      <c r="AO103" s="175"/>
      <c r="AP103" s="22"/>
      <c r="AQ103" s="22"/>
    </row>
    <row r="104" spans="1:43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I104" s="22"/>
      <c r="AJ104" s="22"/>
      <c r="AK104" s="22"/>
      <c r="AL104" s="22"/>
      <c r="AM104" s="22"/>
      <c r="AN104" s="175"/>
      <c r="AO104" s="175"/>
      <c r="AP104" s="22"/>
      <c r="AQ104" s="22"/>
    </row>
    <row r="105" spans="1:43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I105" s="22"/>
      <c r="AJ105" s="22"/>
      <c r="AK105" s="22"/>
      <c r="AL105" s="22"/>
      <c r="AM105" s="22"/>
      <c r="AN105" s="175"/>
      <c r="AO105" s="175"/>
      <c r="AP105" s="22"/>
      <c r="AQ105" s="22"/>
    </row>
    <row r="106" spans="1:43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I106" s="22"/>
      <c r="AJ106" s="22"/>
      <c r="AK106" s="22"/>
      <c r="AL106" s="22"/>
      <c r="AM106" s="22"/>
      <c r="AN106" s="175"/>
      <c r="AO106" s="175"/>
      <c r="AP106" s="22"/>
      <c r="AQ106" s="22"/>
    </row>
    <row r="107" spans="1:43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I107" s="22"/>
      <c r="AJ107" s="22"/>
      <c r="AK107" s="22"/>
      <c r="AL107" s="22"/>
      <c r="AM107" s="22"/>
      <c r="AN107" s="175"/>
      <c r="AO107" s="175"/>
      <c r="AP107" s="22"/>
      <c r="AQ107" s="22"/>
    </row>
    <row r="108" spans="1:43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I108" s="22"/>
      <c r="AJ108" s="22"/>
      <c r="AK108" s="22"/>
      <c r="AL108" s="22"/>
      <c r="AM108" s="22"/>
      <c r="AN108" s="175"/>
      <c r="AO108" s="175"/>
      <c r="AP108" s="22"/>
      <c r="AQ108" s="22"/>
    </row>
    <row r="109" spans="1:43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I109" s="22"/>
      <c r="AJ109" s="22"/>
      <c r="AK109" s="22"/>
      <c r="AL109" s="22"/>
      <c r="AM109" s="22"/>
      <c r="AN109" s="175"/>
      <c r="AO109" s="175"/>
      <c r="AP109" s="22"/>
      <c r="AQ109" s="22"/>
    </row>
    <row r="110" spans="1:43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I110" s="22"/>
      <c r="AJ110" s="22"/>
      <c r="AK110" s="22"/>
      <c r="AL110" s="22"/>
      <c r="AM110" s="22"/>
      <c r="AN110" s="175"/>
      <c r="AO110" s="175"/>
      <c r="AP110" s="22"/>
      <c r="AQ110" s="22"/>
    </row>
    <row r="111" spans="1:43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I111" s="22"/>
      <c r="AJ111" s="22"/>
      <c r="AK111" s="22"/>
      <c r="AL111" s="22"/>
      <c r="AM111" s="22"/>
      <c r="AN111" s="175"/>
      <c r="AO111" s="175"/>
      <c r="AP111" s="22"/>
      <c r="AQ111" s="22"/>
    </row>
    <row r="112" spans="1:43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I112" s="22"/>
      <c r="AJ112" s="22"/>
      <c r="AK112" s="22"/>
      <c r="AL112" s="22"/>
      <c r="AM112" s="22"/>
      <c r="AN112" s="175"/>
      <c r="AO112" s="175"/>
      <c r="AP112" s="22"/>
      <c r="AQ112" s="22"/>
    </row>
    <row r="113" spans="1:43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I113" s="22"/>
      <c r="AJ113" s="22"/>
      <c r="AK113" s="22"/>
      <c r="AL113" s="22"/>
      <c r="AM113" s="22"/>
      <c r="AN113" s="175"/>
      <c r="AO113" s="175"/>
      <c r="AP113" s="22"/>
      <c r="AQ113" s="22"/>
    </row>
    <row r="114" spans="1:43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I114" s="22"/>
      <c r="AJ114" s="22"/>
      <c r="AK114" s="22"/>
      <c r="AL114" s="22"/>
      <c r="AM114" s="22"/>
      <c r="AN114" s="175"/>
      <c r="AO114" s="175"/>
      <c r="AP114" s="22"/>
      <c r="AQ114" s="22"/>
    </row>
    <row r="115" spans="1:43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I115" s="22"/>
      <c r="AJ115" s="22"/>
      <c r="AK115" s="22"/>
      <c r="AL115" s="22"/>
      <c r="AM115" s="22"/>
      <c r="AN115" s="175"/>
      <c r="AO115" s="175"/>
      <c r="AP115" s="22"/>
      <c r="AQ115" s="22"/>
    </row>
    <row r="116" spans="1:43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I116" s="22"/>
      <c r="AJ116" s="22"/>
      <c r="AK116" s="22"/>
      <c r="AL116" s="22"/>
      <c r="AM116" s="22"/>
      <c r="AN116" s="175"/>
      <c r="AO116" s="175"/>
      <c r="AP116" s="22"/>
      <c r="AQ116" s="22"/>
    </row>
    <row r="117" spans="1:43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I117" s="22"/>
      <c r="AJ117" s="22"/>
      <c r="AK117" s="22"/>
      <c r="AL117" s="22"/>
      <c r="AM117" s="22"/>
      <c r="AN117" s="175"/>
      <c r="AO117" s="175"/>
      <c r="AP117" s="22"/>
      <c r="AQ117" s="22"/>
    </row>
    <row r="118" spans="1:43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I118" s="22"/>
      <c r="AJ118" s="22"/>
      <c r="AK118" s="22"/>
      <c r="AL118" s="22"/>
      <c r="AM118" s="22"/>
      <c r="AN118" s="175"/>
      <c r="AO118" s="175"/>
      <c r="AP118" s="22"/>
      <c r="AQ118" s="22"/>
    </row>
    <row r="119" spans="1:43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I119" s="22"/>
      <c r="AJ119" s="22"/>
      <c r="AK119" s="22"/>
      <c r="AL119" s="22"/>
      <c r="AM119" s="22"/>
      <c r="AN119" s="175"/>
      <c r="AO119" s="175"/>
      <c r="AP119" s="22"/>
      <c r="AQ119" s="22"/>
    </row>
    <row r="120" spans="1:43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I120" s="22"/>
      <c r="AJ120" s="22"/>
      <c r="AK120" s="22"/>
      <c r="AL120" s="22"/>
      <c r="AM120" s="22"/>
      <c r="AN120" s="175"/>
      <c r="AO120" s="175"/>
      <c r="AP120" s="22"/>
      <c r="AQ120" s="22"/>
    </row>
    <row r="121" spans="1:43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I121" s="22"/>
      <c r="AJ121" s="22"/>
      <c r="AK121" s="22"/>
      <c r="AL121" s="22"/>
      <c r="AM121" s="22"/>
      <c r="AN121" s="175"/>
      <c r="AO121" s="175"/>
      <c r="AP121" s="22"/>
      <c r="AQ121" s="22"/>
    </row>
    <row r="122" spans="1:43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I122" s="22"/>
      <c r="AJ122" s="22"/>
      <c r="AK122" s="22"/>
      <c r="AL122" s="22"/>
      <c r="AM122" s="22"/>
      <c r="AN122" s="175"/>
      <c r="AO122" s="175"/>
      <c r="AP122" s="22"/>
      <c r="AQ122" s="22"/>
    </row>
    <row r="123" spans="1:43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I123" s="22"/>
      <c r="AJ123" s="22"/>
      <c r="AK123" s="22"/>
      <c r="AL123" s="22"/>
      <c r="AM123" s="22"/>
      <c r="AN123" s="175"/>
      <c r="AO123" s="175"/>
      <c r="AP123" s="22"/>
      <c r="AQ123" s="22"/>
    </row>
    <row r="124" spans="1:43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I124" s="22"/>
      <c r="AJ124" s="22"/>
      <c r="AK124" s="22"/>
      <c r="AL124" s="22"/>
      <c r="AM124" s="22"/>
      <c r="AN124" s="175"/>
      <c r="AO124" s="175"/>
      <c r="AP124" s="22"/>
      <c r="AQ124" s="22"/>
    </row>
    <row r="125" spans="1:43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I125" s="22"/>
      <c r="AJ125" s="22"/>
      <c r="AK125" s="22"/>
      <c r="AL125" s="22"/>
      <c r="AM125" s="22"/>
      <c r="AN125" s="175"/>
      <c r="AO125" s="175"/>
      <c r="AP125" s="22"/>
      <c r="AQ125" s="22"/>
    </row>
    <row r="126" spans="1:43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I126" s="22"/>
      <c r="AJ126" s="22"/>
      <c r="AK126" s="22"/>
      <c r="AL126" s="22"/>
      <c r="AM126" s="22"/>
      <c r="AN126" s="175"/>
      <c r="AO126" s="175"/>
      <c r="AP126" s="22"/>
      <c r="AQ126" s="22"/>
    </row>
    <row r="127" spans="1:43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I127" s="22"/>
      <c r="AJ127" s="22"/>
      <c r="AK127" s="22"/>
      <c r="AL127" s="22"/>
      <c r="AM127" s="22"/>
      <c r="AN127" s="175"/>
      <c r="AO127" s="175"/>
      <c r="AP127" s="22"/>
      <c r="AQ127" s="22"/>
    </row>
    <row r="128" spans="1:43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I128" s="22"/>
      <c r="AJ128" s="22"/>
      <c r="AK128" s="22"/>
      <c r="AL128" s="22"/>
      <c r="AM128" s="22"/>
      <c r="AN128" s="175"/>
      <c r="AO128" s="175"/>
      <c r="AP128" s="22"/>
      <c r="AQ128" s="22"/>
    </row>
    <row r="129" spans="1:43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I129" s="22"/>
      <c r="AJ129" s="22"/>
      <c r="AK129" s="22"/>
      <c r="AL129" s="22"/>
      <c r="AM129" s="22"/>
      <c r="AN129" s="175"/>
      <c r="AO129" s="175"/>
      <c r="AP129" s="22"/>
      <c r="AQ129" s="22"/>
    </row>
    <row r="130" spans="1:43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I130" s="22"/>
      <c r="AJ130" s="22"/>
      <c r="AK130" s="22"/>
      <c r="AL130" s="22"/>
      <c r="AM130" s="22"/>
      <c r="AN130" s="175"/>
      <c r="AO130" s="175"/>
      <c r="AP130" s="22"/>
      <c r="AQ130" s="22"/>
    </row>
    <row r="131" spans="1:43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I131" s="22"/>
      <c r="AJ131" s="22"/>
      <c r="AK131" s="22"/>
      <c r="AL131" s="22"/>
      <c r="AM131" s="22"/>
      <c r="AN131" s="175"/>
      <c r="AO131" s="175"/>
      <c r="AP131" s="22"/>
      <c r="AQ131" s="22"/>
    </row>
    <row r="132" spans="1:43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I132" s="22"/>
      <c r="AJ132" s="22"/>
      <c r="AK132" s="22"/>
      <c r="AL132" s="22"/>
      <c r="AM132" s="22"/>
      <c r="AN132" s="175"/>
      <c r="AO132" s="175"/>
      <c r="AP132" s="22"/>
      <c r="AQ132" s="22"/>
    </row>
    <row r="133" spans="1:43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I133" s="22"/>
      <c r="AJ133" s="22"/>
      <c r="AK133" s="22"/>
      <c r="AL133" s="22"/>
      <c r="AM133" s="22"/>
      <c r="AN133" s="175"/>
      <c r="AO133" s="175"/>
      <c r="AP133" s="22"/>
      <c r="AQ133" s="22"/>
    </row>
    <row r="134" spans="1:43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I134" s="22"/>
      <c r="AJ134" s="22"/>
      <c r="AK134" s="22"/>
      <c r="AL134" s="22"/>
      <c r="AM134" s="22"/>
      <c r="AN134" s="175"/>
      <c r="AO134" s="175"/>
      <c r="AP134" s="22"/>
      <c r="AQ134" s="22"/>
    </row>
    <row r="135" spans="1:43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I135" s="22"/>
      <c r="AJ135" s="22"/>
      <c r="AK135" s="22"/>
      <c r="AL135" s="22"/>
      <c r="AM135" s="22"/>
      <c r="AN135" s="175"/>
      <c r="AO135" s="175"/>
      <c r="AP135" s="22"/>
      <c r="AQ135" s="22"/>
    </row>
    <row r="136" spans="1:43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I136" s="22"/>
      <c r="AJ136" s="22"/>
      <c r="AK136" s="22"/>
      <c r="AL136" s="22"/>
      <c r="AM136" s="22"/>
      <c r="AN136" s="175"/>
      <c r="AO136" s="175"/>
      <c r="AP136" s="22"/>
      <c r="AQ136" s="22"/>
    </row>
    <row r="137" spans="1:43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I137" s="22"/>
      <c r="AJ137" s="22"/>
      <c r="AK137" s="22"/>
      <c r="AL137" s="22"/>
      <c r="AM137" s="22"/>
      <c r="AN137" s="175"/>
      <c r="AO137" s="175"/>
      <c r="AP137" s="22"/>
      <c r="AQ137" s="22"/>
    </row>
    <row r="138" spans="1:43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I138" s="22"/>
      <c r="AJ138" s="22"/>
      <c r="AK138" s="22"/>
      <c r="AL138" s="22"/>
      <c r="AM138" s="22"/>
      <c r="AN138" s="175"/>
      <c r="AO138" s="175"/>
      <c r="AP138" s="22"/>
      <c r="AQ138" s="22"/>
    </row>
    <row r="139" spans="1:43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I139" s="22"/>
      <c r="AJ139" s="22"/>
      <c r="AK139" s="22"/>
      <c r="AL139" s="22"/>
      <c r="AM139" s="22"/>
      <c r="AN139" s="175"/>
      <c r="AO139" s="175"/>
      <c r="AP139" s="22"/>
      <c r="AQ139" s="22"/>
    </row>
    <row r="140" spans="1:43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I140" s="22"/>
      <c r="AJ140" s="22"/>
      <c r="AK140" s="22"/>
      <c r="AL140" s="22"/>
      <c r="AM140" s="22"/>
      <c r="AN140" s="175"/>
      <c r="AO140" s="175"/>
      <c r="AP140" s="22"/>
      <c r="AQ140" s="22"/>
    </row>
    <row r="141" spans="1:43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I141" s="22"/>
      <c r="AJ141" s="22"/>
      <c r="AK141" s="22"/>
      <c r="AL141" s="22"/>
      <c r="AM141" s="22"/>
      <c r="AN141" s="175"/>
      <c r="AO141" s="175"/>
      <c r="AP141" s="22"/>
      <c r="AQ141" s="22"/>
    </row>
    <row r="142" spans="1:43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I142" s="22"/>
      <c r="AJ142" s="22"/>
      <c r="AK142" s="22"/>
      <c r="AL142" s="22"/>
      <c r="AM142" s="22"/>
      <c r="AN142" s="175"/>
      <c r="AO142" s="175"/>
      <c r="AP142" s="22"/>
      <c r="AQ142" s="22"/>
    </row>
    <row r="143" spans="1:43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I143" s="22"/>
      <c r="AJ143" s="22"/>
      <c r="AK143" s="22"/>
      <c r="AL143" s="22"/>
      <c r="AM143" s="22"/>
      <c r="AN143" s="175"/>
      <c r="AO143" s="175"/>
      <c r="AP143" s="22"/>
      <c r="AQ143" s="22"/>
    </row>
    <row r="144" spans="1:43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I144" s="22"/>
      <c r="AJ144" s="22"/>
      <c r="AK144" s="22"/>
      <c r="AL144" s="22"/>
      <c r="AM144" s="22"/>
      <c r="AN144" s="175"/>
      <c r="AO144" s="175"/>
      <c r="AP144" s="22"/>
      <c r="AQ144" s="22"/>
    </row>
    <row r="145" spans="1:43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I145" s="22"/>
      <c r="AJ145" s="22"/>
      <c r="AK145" s="22"/>
      <c r="AL145" s="22"/>
      <c r="AM145" s="22"/>
      <c r="AN145" s="175"/>
      <c r="AO145" s="175"/>
      <c r="AP145" s="22"/>
      <c r="AQ145" s="22"/>
    </row>
    <row r="146" spans="1:43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I146" s="22"/>
      <c r="AJ146" s="22"/>
      <c r="AK146" s="22"/>
      <c r="AL146" s="22"/>
      <c r="AM146" s="22"/>
      <c r="AN146" s="175"/>
      <c r="AO146" s="175"/>
      <c r="AP146" s="22"/>
      <c r="AQ146" s="22"/>
    </row>
    <row r="147" spans="1:43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I147" s="22"/>
      <c r="AJ147" s="22"/>
      <c r="AK147" s="22"/>
      <c r="AL147" s="22"/>
      <c r="AM147" s="22"/>
      <c r="AN147" s="175"/>
      <c r="AO147" s="175"/>
      <c r="AP147" s="22"/>
      <c r="AQ147" s="22"/>
    </row>
    <row r="148" spans="1:43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I148" s="22"/>
      <c r="AJ148" s="22"/>
      <c r="AK148" s="22"/>
      <c r="AL148" s="22"/>
      <c r="AM148" s="22"/>
      <c r="AN148" s="175"/>
      <c r="AO148" s="175"/>
      <c r="AP148" s="22"/>
      <c r="AQ148" s="22"/>
    </row>
    <row r="149" spans="1:43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I149" s="22"/>
      <c r="AJ149" s="22"/>
      <c r="AK149" s="22"/>
      <c r="AL149" s="22"/>
      <c r="AM149" s="22"/>
      <c r="AN149" s="175"/>
      <c r="AO149" s="175"/>
      <c r="AP149" s="22"/>
      <c r="AQ149" s="22"/>
    </row>
    <row r="150" spans="1:43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I150" s="22"/>
      <c r="AJ150" s="22"/>
      <c r="AK150" s="22"/>
      <c r="AL150" s="22"/>
      <c r="AM150" s="22"/>
      <c r="AN150" s="175"/>
      <c r="AO150" s="175"/>
      <c r="AP150" s="22"/>
      <c r="AQ150" s="22"/>
    </row>
    <row r="151" spans="1:43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I151" s="22"/>
      <c r="AJ151" s="22"/>
      <c r="AK151" s="22"/>
      <c r="AL151" s="22"/>
      <c r="AM151" s="22"/>
      <c r="AN151" s="175"/>
      <c r="AO151" s="175"/>
      <c r="AP151" s="22"/>
      <c r="AQ151" s="22"/>
    </row>
    <row r="152" spans="1:43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I152" s="22"/>
      <c r="AJ152" s="22"/>
      <c r="AK152" s="22"/>
      <c r="AL152" s="22"/>
      <c r="AM152" s="22"/>
      <c r="AN152" s="175"/>
      <c r="AO152" s="175"/>
      <c r="AP152" s="22"/>
      <c r="AQ152" s="22"/>
    </row>
    <row r="153" spans="1:43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I153" s="22"/>
      <c r="AJ153" s="22"/>
      <c r="AK153" s="22"/>
      <c r="AL153" s="22"/>
      <c r="AM153" s="22"/>
      <c r="AN153" s="175"/>
      <c r="AO153" s="175"/>
      <c r="AP153" s="22"/>
      <c r="AQ153" s="22"/>
    </row>
    <row r="154" spans="1:43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I154" s="22"/>
      <c r="AJ154" s="22"/>
      <c r="AK154" s="22"/>
      <c r="AL154" s="22"/>
      <c r="AM154" s="22"/>
      <c r="AN154" s="175"/>
      <c r="AO154" s="175"/>
      <c r="AP154" s="22"/>
      <c r="AQ154" s="22"/>
    </row>
    <row r="155" spans="1:43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I155" s="22"/>
      <c r="AJ155" s="22"/>
      <c r="AK155" s="22"/>
      <c r="AL155" s="22"/>
      <c r="AM155" s="22"/>
      <c r="AN155" s="175"/>
      <c r="AO155" s="175"/>
      <c r="AP155" s="22"/>
      <c r="AQ155" s="22"/>
    </row>
    <row r="156" spans="1:43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I156" s="22"/>
      <c r="AJ156" s="22"/>
      <c r="AK156" s="22"/>
      <c r="AL156" s="22"/>
      <c r="AM156" s="22"/>
      <c r="AN156" s="175"/>
      <c r="AO156" s="175"/>
      <c r="AP156" s="22"/>
      <c r="AQ156" s="22"/>
    </row>
    <row r="157" spans="1:43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I157" s="22"/>
      <c r="AJ157" s="22"/>
      <c r="AK157" s="22"/>
      <c r="AL157" s="22"/>
      <c r="AM157" s="22"/>
      <c r="AN157" s="175"/>
      <c r="AO157" s="175"/>
      <c r="AP157" s="22"/>
      <c r="AQ157" s="22"/>
    </row>
    <row r="158" spans="1:43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I158" s="22"/>
      <c r="AJ158" s="22"/>
      <c r="AK158" s="22"/>
      <c r="AL158" s="22"/>
      <c r="AM158" s="22"/>
      <c r="AN158" s="175"/>
      <c r="AO158" s="175"/>
      <c r="AP158" s="22"/>
      <c r="AQ158" s="22"/>
    </row>
    <row r="159" spans="1:43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I159" s="22"/>
      <c r="AJ159" s="22"/>
      <c r="AK159" s="22"/>
      <c r="AL159" s="22"/>
      <c r="AM159" s="22"/>
      <c r="AN159" s="175"/>
      <c r="AO159" s="175"/>
      <c r="AP159" s="22"/>
      <c r="AQ159" s="22"/>
    </row>
    <row r="160" spans="1:43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I160" s="22"/>
      <c r="AJ160" s="22"/>
      <c r="AK160" s="22"/>
      <c r="AL160" s="22"/>
      <c r="AM160" s="22"/>
      <c r="AN160" s="175"/>
      <c r="AO160" s="175"/>
      <c r="AP160" s="22"/>
      <c r="AQ160" s="22"/>
    </row>
    <row r="161" spans="1:43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I161" s="22"/>
      <c r="AJ161" s="22"/>
      <c r="AK161" s="22"/>
      <c r="AL161" s="22"/>
      <c r="AM161" s="22"/>
      <c r="AN161" s="175"/>
      <c r="AO161" s="175"/>
      <c r="AP161" s="22"/>
      <c r="AQ161" s="22"/>
    </row>
    <row r="162" spans="1:43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I162" s="22"/>
      <c r="AJ162" s="22"/>
      <c r="AK162" s="22"/>
      <c r="AL162" s="22"/>
      <c r="AM162" s="22"/>
      <c r="AN162" s="175"/>
      <c r="AO162" s="175"/>
      <c r="AP162" s="22"/>
      <c r="AQ162" s="22"/>
    </row>
    <row r="163" spans="1:43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I163" s="22"/>
      <c r="AJ163" s="22"/>
      <c r="AK163" s="22"/>
      <c r="AL163" s="22"/>
      <c r="AM163" s="22"/>
      <c r="AN163" s="175"/>
      <c r="AO163" s="175"/>
      <c r="AP163" s="22"/>
      <c r="AQ163" s="22"/>
    </row>
    <row r="164" spans="1:43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I164" s="22"/>
      <c r="AJ164" s="22"/>
      <c r="AK164" s="22"/>
      <c r="AL164" s="22"/>
      <c r="AM164" s="22"/>
      <c r="AN164" s="175"/>
      <c r="AO164" s="175"/>
      <c r="AP164" s="22"/>
      <c r="AQ164" s="22"/>
    </row>
    <row r="165" spans="1:43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I165" s="22"/>
      <c r="AJ165" s="22"/>
      <c r="AK165" s="22"/>
      <c r="AL165" s="22"/>
      <c r="AM165" s="22"/>
      <c r="AN165" s="175"/>
      <c r="AO165" s="175"/>
      <c r="AP165" s="22"/>
      <c r="AQ165" s="22"/>
    </row>
    <row r="166" spans="1:43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I166" s="22"/>
      <c r="AJ166" s="22"/>
      <c r="AK166" s="22"/>
      <c r="AL166" s="22"/>
      <c r="AM166" s="22"/>
      <c r="AN166" s="175"/>
      <c r="AO166" s="175"/>
      <c r="AP166" s="22"/>
      <c r="AQ166" s="22"/>
    </row>
    <row r="167" spans="1:43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I167" s="22"/>
      <c r="AJ167" s="22"/>
      <c r="AK167" s="22"/>
      <c r="AL167" s="22"/>
      <c r="AM167" s="22"/>
      <c r="AN167" s="175"/>
      <c r="AO167" s="175"/>
      <c r="AP167" s="22"/>
      <c r="AQ167" s="22"/>
    </row>
    <row r="168" spans="1:43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I168" s="22"/>
      <c r="AJ168" s="22"/>
      <c r="AK168" s="22"/>
      <c r="AL168" s="22"/>
      <c r="AM168" s="22"/>
      <c r="AN168" s="175"/>
      <c r="AO168" s="175"/>
      <c r="AP168" s="22"/>
      <c r="AQ168" s="22"/>
    </row>
    <row r="169" spans="1:43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I169" s="22"/>
      <c r="AJ169" s="22"/>
      <c r="AK169" s="22"/>
      <c r="AL169" s="22"/>
      <c r="AM169" s="22"/>
      <c r="AN169" s="175"/>
      <c r="AO169" s="175"/>
      <c r="AP169" s="22"/>
      <c r="AQ169" s="22"/>
    </row>
    <row r="170" spans="1:43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I170" s="22"/>
      <c r="AJ170" s="22"/>
      <c r="AK170" s="22"/>
      <c r="AL170" s="22"/>
      <c r="AM170" s="22"/>
      <c r="AN170" s="175"/>
      <c r="AO170" s="175"/>
      <c r="AP170" s="22"/>
      <c r="AQ170" s="22"/>
    </row>
    <row r="171" spans="1:43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I171" s="22"/>
      <c r="AJ171" s="22"/>
      <c r="AK171" s="22"/>
      <c r="AL171" s="22"/>
      <c r="AM171" s="22"/>
      <c r="AN171" s="175"/>
      <c r="AO171" s="175"/>
      <c r="AP171" s="22"/>
      <c r="AQ171" s="22"/>
    </row>
    <row r="172" spans="1:43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I172" s="22"/>
      <c r="AJ172" s="22"/>
      <c r="AK172" s="22"/>
      <c r="AL172" s="22"/>
      <c r="AM172" s="22"/>
      <c r="AN172" s="175"/>
      <c r="AO172" s="175"/>
      <c r="AP172" s="22"/>
      <c r="AQ172" s="22"/>
    </row>
    <row r="173" spans="1:43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I173" s="22"/>
      <c r="AJ173" s="22"/>
      <c r="AK173" s="22"/>
      <c r="AL173" s="22"/>
      <c r="AM173" s="22"/>
      <c r="AN173" s="175"/>
      <c r="AO173" s="175"/>
      <c r="AP173" s="22"/>
      <c r="AQ173" s="22"/>
    </row>
    <row r="174" spans="1:43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I174" s="22"/>
      <c r="AJ174" s="22"/>
      <c r="AK174" s="22"/>
      <c r="AL174" s="22"/>
      <c r="AM174" s="22"/>
      <c r="AN174" s="175"/>
      <c r="AO174" s="175"/>
      <c r="AP174" s="22"/>
      <c r="AQ174" s="22"/>
    </row>
    <row r="175" spans="1:43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I175" s="22"/>
      <c r="AJ175" s="22"/>
      <c r="AK175" s="22"/>
      <c r="AL175" s="22"/>
      <c r="AM175" s="22"/>
      <c r="AN175" s="175"/>
      <c r="AO175" s="175"/>
      <c r="AP175" s="22"/>
      <c r="AQ175" s="22"/>
    </row>
    <row r="176" spans="1:43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I176" s="22"/>
      <c r="AJ176" s="22"/>
      <c r="AK176" s="22"/>
      <c r="AL176" s="22"/>
      <c r="AM176" s="22"/>
      <c r="AN176" s="175"/>
      <c r="AO176" s="175"/>
      <c r="AP176" s="22"/>
      <c r="AQ176" s="22"/>
    </row>
    <row r="177" spans="1:43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I177" s="22"/>
      <c r="AJ177" s="22"/>
      <c r="AK177" s="22"/>
      <c r="AL177" s="22"/>
      <c r="AM177" s="22"/>
      <c r="AN177" s="175"/>
      <c r="AO177" s="175"/>
      <c r="AP177" s="22"/>
      <c r="AQ177" s="22"/>
    </row>
    <row r="178" spans="1:43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I178" s="22"/>
      <c r="AJ178" s="22"/>
      <c r="AK178" s="22"/>
      <c r="AL178" s="22"/>
      <c r="AM178" s="22"/>
      <c r="AN178" s="175"/>
      <c r="AO178" s="175"/>
      <c r="AP178" s="22"/>
      <c r="AQ178" s="22"/>
    </row>
    <row r="179" spans="1:43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I179" s="22"/>
      <c r="AJ179" s="22"/>
      <c r="AK179" s="22"/>
      <c r="AL179" s="22"/>
      <c r="AM179" s="22"/>
      <c r="AN179" s="175"/>
      <c r="AO179" s="175"/>
      <c r="AP179" s="22"/>
      <c r="AQ179" s="22"/>
    </row>
    <row r="180" spans="1:43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I180" s="22"/>
      <c r="AJ180" s="22"/>
      <c r="AK180" s="22"/>
      <c r="AL180" s="22"/>
      <c r="AM180" s="22"/>
      <c r="AN180" s="175"/>
      <c r="AO180" s="175"/>
      <c r="AP180" s="22"/>
      <c r="AQ180" s="22"/>
    </row>
    <row r="181" spans="1:43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I181" s="22"/>
      <c r="AJ181" s="22"/>
      <c r="AK181" s="22"/>
      <c r="AL181" s="22"/>
      <c r="AM181" s="22"/>
      <c r="AN181" s="175"/>
      <c r="AO181" s="175"/>
      <c r="AP181" s="22"/>
      <c r="AQ181" s="22"/>
    </row>
    <row r="182" spans="1:43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I182" s="22"/>
      <c r="AJ182" s="22"/>
      <c r="AK182" s="22"/>
      <c r="AL182" s="22"/>
      <c r="AM182" s="22"/>
      <c r="AN182" s="175"/>
      <c r="AO182" s="175"/>
      <c r="AP182" s="22"/>
      <c r="AQ182" s="22"/>
    </row>
    <row r="183" spans="1:43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I183" s="22"/>
      <c r="AJ183" s="22"/>
      <c r="AK183" s="22"/>
      <c r="AL183" s="22"/>
      <c r="AM183" s="22"/>
      <c r="AN183" s="175"/>
      <c r="AO183" s="175"/>
      <c r="AP183" s="22"/>
      <c r="AQ183" s="22"/>
    </row>
    <row r="184" spans="1:43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I184" s="22"/>
      <c r="AJ184" s="22"/>
      <c r="AK184" s="22"/>
      <c r="AL184" s="22"/>
      <c r="AM184" s="22"/>
      <c r="AN184" s="175"/>
      <c r="AO184" s="175"/>
      <c r="AP184" s="22"/>
      <c r="AQ184" s="22"/>
    </row>
    <row r="185" spans="1:43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I185" s="22"/>
      <c r="AJ185" s="22"/>
      <c r="AK185" s="22"/>
      <c r="AL185" s="22"/>
      <c r="AM185" s="22"/>
      <c r="AN185" s="175"/>
      <c r="AO185" s="175"/>
      <c r="AP185" s="22"/>
      <c r="AQ185" s="22"/>
    </row>
    <row r="186" spans="1:43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I186" s="22"/>
      <c r="AJ186" s="22"/>
      <c r="AK186" s="22"/>
      <c r="AL186" s="22"/>
      <c r="AM186" s="22"/>
      <c r="AN186" s="175"/>
      <c r="AO186" s="175"/>
      <c r="AP186" s="22"/>
      <c r="AQ186" s="22"/>
    </row>
    <row r="187" spans="1:43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I187" s="22"/>
      <c r="AJ187" s="22"/>
      <c r="AK187" s="22"/>
      <c r="AL187" s="22"/>
      <c r="AM187" s="22"/>
      <c r="AN187" s="175"/>
      <c r="AO187" s="175"/>
      <c r="AP187" s="22"/>
      <c r="AQ187" s="22"/>
    </row>
    <row r="188" spans="1:43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I188" s="22"/>
      <c r="AJ188" s="22"/>
      <c r="AK188" s="22"/>
      <c r="AL188" s="22"/>
      <c r="AM188" s="22"/>
      <c r="AN188" s="175"/>
      <c r="AO188" s="175"/>
      <c r="AP188" s="22"/>
      <c r="AQ188" s="22"/>
    </row>
    <row r="189" spans="1:43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I189" s="22"/>
      <c r="AJ189" s="22"/>
      <c r="AK189" s="22"/>
      <c r="AL189" s="22"/>
      <c r="AM189" s="22"/>
      <c r="AN189" s="175"/>
      <c r="AO189" s="175"/>
      <c r="AP189" s="22"/>
      <c r="AQ189" s="22"/>
    </row>
    <row r="190" spans="1:43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I190" s="22"/>
      <c r="AJ190" s="22"/>
      <c r="AK190" s="22"/>
      <c r="AL190" s="22"/>
      <c r="AM190" s="22"/>
      <c r="AN190" s="175"/>
      <c r="AO190" s="175"/>
      <c r="AP190" s="22"/>
      <c r="AQ190" s="22"/>
    </row>
    <row r="191" spans="1:43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I191" s="22"/>
      <c r="AJ191" s="22"/>
      <c r="AK191" s="22"/>
      <c r="AL191" s="22"/>
      <c r="AM191" s="22"/>
      <c r="AN191" s="175"/>
      <c r="AO191" s="175"/>
      <c r="AP191" s="22"/>
      <c r="AQ191" s="22"/>
    </row>
    <row r="192" spans="1:43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I192" s="22"/>
      <c r="AJ192" s="22"/>
      <c r="AK192" s="22"/>
      <c r="AL192" s="22"/>
      <c r="AM192" s="22"/>
      <c r="AN192" s="175"/>
      <c r="AO192" s="175"/>
      <c r="AP192" s="22"/>
      <c r="AQ192" s="22"/>
    </row>
    <row r="193" spans="1:43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I193" s="22"/>
      <c r="AJ193" s="22"/>
      <c r="AK193" s="22"/>
      <c r="AL193" s="22"/>
      <c r="AM193" s="22"/>
      <c r="AN193" s="175"/>
      <c r="AO193" s="175"/>
      <c r="AP193" s="22"/>
      <c r="AQ193" s="22"/>
    </row>
    <row r="194" spans="1:43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I194" s="22"/>
      <c r="AJ194" s="22"/>
      <c r="AK194" s="22"/>
      <c r="AL194" s="22"/>
      <c r="AM194" s="22"/>
      <c r="AN194" s="175"/>
      <c r="AO194" s="175"/>
      <c r="AP194" s="22"/>
      <c r="AQ194" s="22"/>
    </row>
    <row r="195" spans="1:43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I195" s="22"/>
      <c r="AJ195" s="22"/>
      <c r="AK195" s="22"/>
      <c r="AL195" s="22"/>
      <c r="AM195" s="22"/>
      <c r="AN195" s="175"/>
      <c r="AO195" s="175"/>
      <c r="AP195" s="22"/>
      <c r="AQ195" s="22"/>
    </row>
    <row r="196" spans="1:43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I196" s="22"/>
      <c r="AJ196" s="22"/>
      <c r="AK196" s="22"/>
      <c r="AL196" s="22"/>
      <c r="AM196" s="22"/>
      <c r="AN196" s="175"/>
      <c r="AO196" s="175"/>
      <c r="AP196" s="22"/>
      <c r="AQ196" s="22"/>
    </row>
    <row r="197" spans="1:43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I197" s="22"/>
      <c r="AJ197" s="22"/>
      <c r="AK197" s="22"/>
      <c r="AL197" s="22"/>
      <c r="AM197" s="22"/>
      <c r="AN197" s="175"/>
      <c r="AO197" s="175"/>
      <c r="AP197" s="22"/>
      <c r="AQ197" s="22"/>
    </row>
    <row r="198" spans="1:43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I198" s="22"/>
      <c r="AJ198" s="22"/>
      <c r="AK198" s="22"/>
      <c r="AL198" s="22"/>
      <c r="AM198" s="22"/>
      <c r="AN198" s="175"/>
      <c r="AO198" s="175"/>
      <c r="AP198" s="22"/>
      <c r="AQ198" s="22"/>
    </row>
    <row r="199" spans="1:43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I199" s="22"/>
      <c r="AJ199" s="22"/>
      <c r="AK199" s="22"/>
      <c r="AL199" s="22"/>
      <c r="AM199" s="22"/>
      <c r="AN199" s="175"/>
      <c r="AO199" s="175"/>
      <c r="AP199" s="22"/>
      <c r="AQ199" s="22"/>
    </row>
    <row r="200" spans="1:43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I200" s="22"/>
      <c r="AJ200" s="22"/>
      <c r="AK200" s="22"/>
      <c r="AL200" s="22"/>
      <c r="AM200" s="22"/>
      <c r="AN200" s="175"/>
      <c r="AO200" s="175"/>
      <c r="AP200" s="22"/>
      <c r="AQ200" s="22"/>
    </row>
    <row r="201" spans="1:43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I201" s="22"/>
      <c r="AJ201" s="22"/>
      <c r="AK201" s="22"/>
      <c r="AL201" s="22"/>
      <c r="AM201" s="22"/>
      <c r="AN201" s="175"/>
      <c r="AO201" s="175"/>
      <c r="AP201" s="22"/>
      <c r="AQ201" s="22"/>
    </row>
    <row r="202" spans="1:43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I202" s="22"/>
      <c r="AJ202" s="22"/>
      <c r="AK202" s="22"/>
      <c r="AL202" s="22"/>
      <c r="AM202" s="22"/>
      <c r="AN202" s="175"/>
      <c r="AO202" s="175"/>
      <c r="AP202" s="22"/>
      <c r="AQ202" s="22"/>
    </row>
    <row r="203" spans="1:43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I203" s="22"/>
      <c r="AJ203" s="22"/>
      <c r="AK203" s="22"/>
      <c r="AL203" s="22"/>
      <c r="AM203" s="22"/>
      <c r="AN203" s="175"/>
      <c r="AO203" s="175"/>
      <c r="AP203" s="22"/>
      <c r="AQ203" s="22"/>
    </row>
    <row r="204" spans="1:43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I204" s="22"/>
      <c r="AJ204" s="22"/>
      <c r="AK204" s="22"/>
      <c r="AL204" s="22"/>
      <c r="AM204" s="22"/>
      <c r="AN204" s="175"/>
      <c r="AO204" s="175"/>
      <c r="AP204" s="22"/>
      <c r="AQ204" s="22"/>
    </row>
    <row r="205" spans="1:43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I205" s="22"/>
      <c r="AJ205" s="22"/>
      <c r="AK205" s="22"/>
      <c r="AL205" s="22"/>
      <c r="AM205" s="22"/>
      <c r="AN205" s="175"/>
      <c r="AO205" s="175"/>
      <c r="AP205" s="22"/>
      <c r="AQ205" s="22"/>
    </row>
    <row r="206" spans="1:43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I206" s="22"/>
      <c r="AJ206" s="22"/>
      <c r="AK206" s="22"/>
      <c r="AL206" s="22"/>
      <c r="AM206" s="22"/>
      <c r="AN206" s="175"/>
      <c r="AO206" s="175"/>
      <c r="AP206" s="22"/>
      <c r="AQ206" s="22"/>
    </row>
    <row r="207" spans="1:43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I207" s="22"/>
      <c r="AJ207" s="22"/>
      <c r="AK207" s="22"/>
      <c r="AL207" s="22"/>
      <c r="AM207" s="22"/>
      <c r="AN207" s="175"/>
      <c r="AO207" s="175"/>
      <c r="AP207" s="22"/>
      <c r="AQ207" s="22"/>
    </row>
    <row r="208" spans="1:43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I208" s="22"/>
      <c r="AJ208" s="22"/>
      <c r="AK208" s="22"/>
      <c r="AL208" s="22"/>
      <c r="AM208" s="22"/>
      <c r="AN208" s="175"/>
      <c r="AO208" s="175"/>
      <c r="AP208" s="22"/>
      <c r="AQ208" s="22"/>
    </row>
    <row r="209" spans="1:43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I209" s="22"/>
      <c r="AJ209" s="22"/>
      <c r="AK209" s="22"/>
      <c r="AL209" s="22"/>
      <c r="AM209" s="22"/>
      <c r="AN209" s="175"/>
      <c r="AO209" s="175"/>
      <c r="AP209" s="22"/>
      <c r="AQ209" s="22"/>
    </row>
    <row r="210" spans="1:43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I210" s="22"/>
      <c r="AJ210" s="22"/>
      <c r="AK210" s="22"/>
      <c r="AL210" s="22"/>
      <c r="AM210" s="22"/>
      <c r="AN210" s="175"/>
      <c r="AO210" s="175"/>
      <c r="AP210" s="22"/>
      <c r="AQ210" s="22"/>
    </row>
    <row r="211" spans="1:43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I211" s="22"/>
      <c r="AJ211" s="22"/>
      <c r="AK211" s="22"/>
      <c r="AL211" s="22"/>
      <c r="AM211" s="22"/>
      <c r="AN211" s="175"/>
      <c r="AO211" s="175"/>
      <c r="AP211" s="22"/>
      <c r="AQ211" s="22"/>
    </row>
    <row r="212" spans="1:43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I212" s="22"/>
      <c r="AJ212" s="22"/>
      <c r="AK212" s="22"/>
      <c r="AL212" s="22"/>
      <c r="AM212" s="22"/>
      <c r="AN212" s="175"/>
      <c r="AO212" s="175"/>
      <c r="AP212" s="22"/>
      <c r="AQ212" s="22"/>
    </row>
    <row r="213" spans="1:43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I213" s="22"/>
      <c r="AJ213" s="22"/>
      <c r="AK213" s="22"/>
      <c r="AL213" s="22"/>
      <c r="AM213" s="22"/>
      <c r="AN213" s="175"/>
      <c r="AO213" s="175"/>
      <c r="AP213" s="22"/>
      <c r="AQ213" s="22"/>
    </row>
    <row r="214" spans="1:43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I214" s="22"/>
      <c r="AJ214" s="22"/>
      <c r="AK214" s="22"/>
      <c r="AL214" s="22"/>
      <c r="AM214" s="22"/>
      <c r="AN214" s="175"/>
      <c r="AO214" s="175"/>
      <c r="AP214" s="22"/>
      <c r="AQ214" s="22"/>
    </row>
    <row r="215" spans="1:43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I215" s="22"/>
      <c r="AJ215" s="22"/>
      <c r="AK215" s="22"/>
      <c r="AL215" s="22"/>
      <c r="AM215" s="22"/>
      <c r="AN215" s="175"/>
      <c r="AO215" s="175"/>
      <c r="AP215" s="22"/>
      <c r="AQ215" s="22"/>
    </row>
    <row r="216" spans="1:43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I216" s="22"/>
      <c r="AJ216" s="22"/>
      <c r="AK216" s="22"/>
      <c r="AL216" s="22"/>
      <c r="AM216" s="22"/>
      <c r="AN216" s="175"/>
      <c r="AO216" s="175"/>
      <c r="AP216" s="22"/>
      <c r="AQ216" s="22"/>
    </row>
    <row r="217" spans="1:43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I217" s="22"/>
      <c r="AJ217" s="22"/>
      <c r="AK217" s="22"/>
      <c r="AL217" s="22"/>
      <c r="AM217" s="22"/>
      <c r="AN217" s="175"/>
      <c r="AO217" s="175"/>
      <c r="AP217" s="22"/>
      <c r="AQ217" s="22"/>
    </row>
    <row r="218" spans="1:43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I218" s="22"/>
      <c r="AJ218" s="22"/>
      <c r="AK218" s="22"/>
      <c r="AL218" s="22"/>
      <c r="AM218" s="22"/>
      <c r="AN218" s="175"/>
      <c r="AO218" s="175"/>
      <c r="AP218" s="22"/>
      <c r="AQ218" s="22"/>
    </row>
    <row r="219" spans="1:43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I219" s="22"/>
      <c r="AJ219" s="22"/>
      <c r="AK219" s="22"/>
      <c r="AL219" s="22"/>
      <c r="AM219" s="22"/>
      <c r="AN219" s="175"/>
      <c r="AO219" s="175"/>
      <c r="AP219" s="22"/>
      <c r="AQ219" s="22"/>
    </row>
    <row r="220" spans="1:43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I220" s="22"/>
      <c r="AJ220" s="22"/>
      <c r="AK220" s="22"/>
      <c r="AL220" s="22"/>
      <c r="AM220" s="22"/>
      <c r="AN220" s="175"/>
      <c r="AO220" s="175"/>
      <c r="AP220" s="22"/>
      <c r="AQ220" s="22"/>
    </row>
    <row r="221" spans="1:43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I221" s="22"/>
      <c r="AJ221" s="22"/>
      <c r="AK221" s="22"/>
      <c r="AL221" s="22"/>
      <c r="AM221" s="22"/>
      <c r="AN221" s="175"/>
      <c r="AO221" s="175"/>
      <c r="AP221" s="22"/>
      <c r="AQ221" s="22"/>
    </row>
    <row r="222" spans="1:43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I222" s="22"/>
      <c r="AJ222" s="22"/>
      <c r="AK222" s="22"/>
      <c r="AL222" s="22"/>
      <c r="AM222" s="22"/>
      <c r="AN222" s="175"/>
      <c r="AO222" s="175"/>
      <c r="AP222" s="22"/>
      <c r="AQ222" s="22"/>
    </row>
    <row r="223" spans="1:43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I223" s="22"/>
      <c r="AJ223" s="22"/>
      <c r="AK223" s="22"/>
      <c r="AL223" s="22"/>
      <c r="AM223" s="22"/>
      <c r="AN223" s="175"/>
      <c r="AO223" s="175"/>
      <c r="AP223" s="22"/>
      <c r="AQ223" s="22"/>
    </row>
    <row r="224" spans="1:43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I224" s="22"/>
      <c r="AJ224" s="22"/>
      <c r="AK224" s="22"/>
      <c r="AL224" s="22"/>
      <c r="AM224" s="22"/>
      <c r="AN224" s="175"/>
      <c r="AO224" s="175"/>
      <c r="AP224" s="22"/>
      <c r="AQ224" s="22"/>
    </row>
    <row r="225" spans="1:43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I225" s="22"/>
      <c r="AJ225" s="22"/>
      <c r="AK225" s="22"/>
      <c r="AL225" s="22"/>
      <c r="AM225" s="22"/>
      <c r="AN225" s="175"/>
      <c r="AO225" s="175"/>
      <c r="AP225" s="22"/>
      <c r="AQ225" s="22"/>
    </row>
    <row r="226" spans="1:43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I226" s="22"/>
      <c r="AJ226" s="22"/>
      <c r="AK226" s="22"/>
      <c r="AL226" s="22"/>
      <c r="AM226" s="22"/>
      <c r="AN226" s="175"/>
      <c r="AO226" s="175"/>
      <c r="AP226" s="22"/>
      <c r="AQ226" s="22"/>
    </row>
    <row r="227" spans="1:43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I227" s="22"/>
      <c r="AJ227" s="22"/>
      <c r="AK227" s="22"/>
      <c r="AL227" s="22"/>
      <c r="AM227" s="22"/>
      <c r="AN227" s="175"/>
      <c r="AO227" s="175"/>
      <c r="AP227" s="22"/>
      <c r="AQ227" s="22"/>
    </row>
    <row r="228" spans="1:43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I228" s="22"/>
      <c r="AJ228" s="22"/>
      <c r="AK228" s="22"/>
      <c r="AL228" s="22"/>
      <c r="AM228" s="22"/>
      <c r="AN228" s="175"/>
      <c r="AO228" s="175"/>
      <c r="AP228" s="22"/>
      <c r="AQ228" s="22"/>
    </row>
    <row r="229" spans="1:43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I229" s="22"/>
      <c r="AJ229" s="22"/>
      <c r="AK229" s="22"/>
      <c r="AL229" s="22"/>
      <c r="AM229" s="22"/>
      <c r="AN229" s="175"/>
      <c r="AO229" s="175"/>
      <c r="AP229" s="22"/>
      <c r="AQ229" s="22"/>
    </row>
    <row r="230" spans="1:43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I230" s="22"/>
      <c r="AJ230" s="22"/>
      <c r="AK230" s="22"/>
      <c r="AL230" s="22"/>
      <c r="AM230" s="22"/>
      <c r="AN230" s="175"/>
      <c r="AO230" s="175"/>
      <c r="AP230" s="22"/>
      <c r="AQ230" s="22"/>
    </row>
    <row r="231" spans="1:43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I231" s="22"/>
      <c r="AJ231" s="22"/>
      <c r="AK231" s="22"/>
      <c r="AL231" s="22"/>
      <c r="AM231" s="22"/>
      <c r="AN231" s="175"/>
      <c r="AO231" s="175"/>
      <c r="AP231" s="22"/>
      <c r="AQ231" s="22"/>
    </row>
    <row r="232" spans="1:43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I232" s="22"/>
      <c r="AJ232" s="22"/>
      <c r="AK232" s="22"/>
      <c r="AL232" s="22"/>
      <c r="AM232" s="22"/>
      <c r="AN232" s="175"/>
      <c r="AO232" s="175"/>
      <c r="AP232" s="22"/>
      <c r="AQ232" s="22"/>
    </row>
    <row r="233" spans="1:43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I233" s="22"/>
      <c r="AJ233" s="22"/>
      <c r="AK233" s="22"/>
      <c r="AL233" s="22"/>
      <c r="AM233" s="22"/>
      <c r="AN233" s="175"/>
      <c r="AO233" s="175"/>
      <c r="AP233" s="22"/>
      <c r="AQ233" s="22"/>
    </row>
    <row r="234" spans="1:43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I234" s="22"/>
      <c r="AJ234" s="22"/>
      <c r="AK234" s="22"/>
      <c r="AL234" s="22"/>
      <c r="AM234" s="22"/>
      <c r="AN234" s="175"/>
      <c r="AO234" s="175"/>
      <c r="AP234" s="22"/>
      <c r="AQ234" s="22"/>
    </row>
    <row r="235" spans="1:43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I235" s="22"/>
      <c r="AJ235" s="22"/>
      <c r="AK235" s="22"/>
      <c r="AL235" s="22"/>
      <c r="AM235" s="22"/>
      <c r="AN235" s="175"/>
      <c r="AO235" s="175"/>
      <c r="AP235" s="22"/>
      <c r="AQ235" s="22"/>
    </row>
    <row r="236" spans="1:43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I236" s="22"/>
      <c r="AJ236" s="22"/>
      <c r="AK236" s="22"/>
      <c r="AL236" s="22"/>
      <c r="AM236" s="22"/>
      <c r="AN236" s="175"/>
      <c r="AO236" s="175"/>
      <c r="AP236" s="22"/>
      <c r="AQ236" s="22"/>
    </row>
    <row r="237" spans="1:43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I237" s="22"/>
      <c r="AJ237" s="22"/>
      <c r="AK237" s="22"/>
      <c r="AL237" s="22"/>
      <c r="AM237" s="22"/>
      <c r="AN237" s="175"/>
      <c r="AO237" s="175"/>
      <c r="AP237" s="22"/>
      <c r="AQ237" s="22"/>
    </row>
    <row r="238" spans="1:43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I238" s="22"/>
      <c r="AJ238" s="22"/>
      <c r="AK238" s="22"/>
      <c r="AL238" s="22"/>
      <c r="AM238" s="22"/>
      <c r="AN238" s="175"/>
      <c r="AO238" s="175"/>
      <c r="AP238" s="22"/>
      <c r="AQ238" s="22"/>
    </row>
    <row r="239" spans="1:43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I239" s="22"/>
      <c r="AJ239" s="22"/>
      <c r="AK239" s="22"/>
      <c r="AL239" s="22"/>
      <c r="AM239" s="22"/>
      <c r="AN239" s="175"/>
      <c r="AO239" s="175"/>
      <c r="AP239" s="22"/>
      <c r="AQ239" s="22"/>
    </row>
    <row r="240" spans="1:43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I240" s="22"/>
      <c r="AJ240" s="22"/>
      <c r="AK240" s="22"/>
      <c r="AL240" s="22"/>
      <c r="AM240" s="22"/>
      <c r="AN240" s="175"/>
      <c r="AO240" s="175"/>
      <c r="AP240" s="22"/>
      <c r="AQ240" s="22"/>
    </row>
    <row r="241" spans="1:43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I241" s="22"/>
      <c r="AJ241" s="22"/>
      <c r="AK241" s="22"/>
      <c r="AL241" s="22"/>
      <c r="AM241" s="22"/>
      <c r="AN241" s="175"/>
      <c r="AO241" s="175"/>
      <c r="AP241" s="22"/>
      <c r="AQ241" s="22"/>
    </row>
    <row r="242" spans="1:43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I242" s="22"/>
      <c r="AJ242" s="22"/>
      <c r="AK242" s="22"/>
      <c r="AL242" s="22"/>
      <c r="AM242" s="22"/>
      <c r="AN242" s="175"/>
      <c r="AO242" s="175"/>
      <c r="AP242" s="22"/>
      <c r="AQ242" s="22"/>
    </row>
    <row r="243" spans="1:43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I243" s="22"/>
      <c r="AJ243" s="22"/>
      <c r="AK243" s="22"/>
      <c r="AL243" s="22"/>
      <c r="AM243" s="22"/>
      <c r="AN243" s="175"/>
      <c r="AO243" s="175"/>
      <c r="AP243" s="22"/>
      <c r="AQ243" s="22"/>
    </row>
    <row r="244" spans="1:43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I244" s="22"/>
      <c r="AJ244" s="22"/>
      <c r="AK244" s="22"/>
      <c r="AL244" s="22"/>
      <c r="AM244" s="22"/>
      <c r="AN244" s="175"/>
      <c r="AO244" s="175"/>
      <c r="AP244" s="22"/>
      <c r="AQ244" s="22"/>
    </row>
    <row r="245" spans="1:43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I245" s="22"/>
      <c r="AJ245" s="22"/>
      <c r="AK245" s="22"/>
      <c r="AL245" s="22"/>
      <c r="AM245" s="22"/>
      <c r="AN245" s="175"/>
      <c r="AO245" s="175"/>
      <c r="AP245" s="22"/>
      <c r="AQ245" s="22"/>
    </row>
    <row r="246" spans="1:43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I246" s="22"/>
      <c r="AJ246" s="22"/>
      <c r="AK246" s="22"/>
      <c r="AL246" s="22"/>
      <c r="AM246" s="22"/>
      <c r="AN246" s="175"/>
      <c r="AO246" s="175"/>
      <c r="AP246" s="22"/>
      <c r="AQ246" s="22"/>
    </row>
    <row r="247" spans="1:43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I247" s="22"/>
      <c r="AJ247" s="22"/>
      <c r="AK247" s="22"/>
      <c r="AL247" s="22"/>
      <c r="AM247" s="22"/>
      <c r="AN247" s="175"/>
      <c r="AO247" s="175"/>
      <c r="AP247" s="22"/>
      <c r="AQ247" s="22"/>
    </row>
    <row r="248" spans="1:43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I248" s="22"/>
      <c r="AJ248" s="22"/>
      <c r="AK248" s="22"/>
      <c r="AL248" s="22"/>
      <c r="AM248" s="22"/>
      <c r="AN248" s="175"/>
      <c r="AO248" s="175"/>
      <c r="AP248" s="22"/>
      <c r="AQ248" s="22"/>
    </row>
    <row r="249" spans="1:43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I249" s="22"/>
      <c r="AJ249" s="22"/>
      <c r="AK249" s="22"/>
      <c r="AL249" s="22"/>
      <c r="AM249" s="22"/>
      <c r="AN249" s="175"/>
      <c r="AO249" s="175"/>
      <c r="AP249" s="22"/>
      <c r="AQ249" s="22"/>
    </row>
    <row r="250" spans="1:43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I250" s="22"/>
      <c r="AJ250" s="22"/>
      <c r="AK250" s="22"/>
      <c r="AL250" s="22"/>
      <c r="AM250" s="22"/>
      <c r="AN250" s="175"/>
      <c r="AO250" s="175"/>
      <c r="AP250" s="22"/>
      <c r="AQ250" s="22"/>
    </row>
    <row r="251" spans="1:43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I251" s="22"/>
      <c r="AJ251" s="22"/>
      <c r="AK251" s="22"/>
      <c r="AL251" s="22"/>
      <c r="AM251" s="22"/>
      <c r="AN251" s="175"/>
      <c r="AO251" s="175"/>
      <c r="AP251" s="22"/>
      <c r="AQ251" s="22"/>
    </row>
    <row r="252" spans="1:43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I252" s="22"/>
      <c r="AJ252" s="22"/>
      <c r="AK252" s="22"/>
      <c r="AL252" s="22"/>
      <c r="AM252" s="22"/>
      <c r="AN252" s="175"/>
      <c r="AO252" s="175"/>
      <c r="AP252" s="22"/>
      <c r="AQ252" s="22"/>
    </row>
    <row r="253" spans="1:43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I253" s="22"/>
      <c r="AJ253" s="22"/>
      <c r="AK253" s="22"/>
      <c r="AL253" s="22"/>
      <c r="AM253" s="22"/>
      <c r="AN253" s="175"/>
      <c r="AO253" s="175"/>
      <c r="AP253" s="22"/>
      <c r="AQ253" s="22"/>
    </row>
    <row r="254" spans="1:43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I254" s="22"/>
      <c r="AJ254" s="22"/>
      <c r="AK254" s="22"/>
      <c r="AL254" s="22"/>
      <c r="AM254" s="22"/>
      <c r="AN254" s="175"/>
      <c r="AO254" s="175"/>
      <c r="AP254" s="22"/>
      <c r="AQ254" s="22"/>
    </row>
    <row r="255" spans="1:43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I255" s="22"/>
      <c r="AJ255" s="22"/>
      <c r="AK255" s="22"/>
      <c r="AL255" s="22"/>
      <c r="AM255" s="22"/>
      <c r="AN255" s="175"/>
      <c r="AO255" s="175"/>
      <c r="AP255" s="22"/>
      <c r="AQ255" s="22"/>
    </row>
    <row r="256" spans="1:43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I256" s="22"/>
      <c r="AJ256" s="22"/>
      <c r="AK256" s="22"/>
      <c r="AL256" s="22"/>
      <c r="AM256" s="22"/>
      <c r="AN256" s="175"/>
      <c r="AO256" s="175"/>
      <c r="AP256" s="22"/>
      <c r="AQ256" s="22"/>
    </row>
    <row r="257" spans="1:43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I257" s="22"/>
      <c r="AJ257" s="22"/>
      <c r="AK257" s="22"/>
      <c r="AL257" s="22"/>
      <c r="AM257" s="22"/>
      <c r="AN257" s="175"/>
      <c r="AO257" s="175"/>
      <c r="AP257" s="22"/>
      <c r="AQ257" s="22"/>
    </row>
    <row r="258" spans="1:43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I258" s="22"/>
      <c r="AJ258" s="22"/>
      <c r="AK258" s="22"/>
      <c r="AL258" s="22"/>
      <c r="AM258" s="22"/>
      <c r="AN258" s="175"/>
      <c r="AO258" s="175"/>
      <c r="AP258" s="22"/>
      <c r="AQ258" s="22"/>
    </row>
    <row r="259" spans="1:43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I259" s="22"/>
      <c r="AJ259" s="22"/>
      <c r="AK259" s="22"/>
      <c r="AL259" s="22"/>
      <c r="AM259" s="22"/>
      <c r="AN259" s="175"/>
      <c r="AO259" s="175"/>
      <c r="AP259" s="22"/>
      <c r="AQ259" s="22"/>
    </row>
    <row r="260" spans="1:43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I260" s="22"/>
      <c r="AJ260" s="22"/>
      <c r="AK260" s="22"/>
      <c r="AL260" s="22"/>
      <c r="AM260" s="22"/>
      <c r="AN260" s="175"/>
      <c r="AO260" s="175"/>
      <c r="AP260" s="22"/>
      <c r="AQ260" s="22"/>
    </row>
    <row r="261" spans="1:43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I261" s="22"/>
      <c r="AJ261" s="22"/>
      <c r="AK261" s="22"/>
      <c r="AL261" s="22"/>
      <c r="AM261" s="22"/>
      <c r="AN261" s="175"/>
      <c r="AO261" s="175"/>
      <c r="AP261" s="22"/>
      <c r="AQ261" s="22"/>
    </row>
    <row r="262" spans="1:43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I262" s="22"/>
      <c r="AJ262" s="22"/>
      <c r="AK262" s="22"/>
      <c r="AL262" s="22"/>
      <c r="AM262" s="22"/>
      <c r="AN262" s="175"/>
      <c r="AO262" s="175"/>
      <c r="AP262" s="22"/>
      <c r="AQ262" s="22"/>
    </row>
    <row r="263" spans="1:43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I263" s="22"/>
      <c r="AJ263" s="22"/>
      <c r="AK263" s="22"/>
      <c r="AL263" s="22"/>
      <c r="AM263" s="22"/>
      <c r="AN263" s="175"/>
      <c r="AO263" s="175"/>
      <c r="AP263" s="22"/>
      <c r="AQ263" s="22"/>
    </row>
    <row r="264" spans="1:43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I264" s="22"/>
      <c r="AJ264" s="22"/>
      <c r="AK264" s="22"/>
      <c r="AL264" s="22"/>
      <c r="AM264" s="22"/>
      <c r="AN264" s="175"/>
      <c r="AO264" s="175"/>
      <c r="AP264" s="22"/>
      <c r="AQ264" s="22"/>
    </row>
    <row r="265" spans="1:43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I265" s="22"/>
      <c r="AJ265" s="22"/>
      <c r="AK265" s="22"/>
      <c r="AL265" s="22"/>
      <c r="AM265" s="22"/>
      <c r="AN265" s="175"/>
      <c r="AO265" s="175"/>
      <c r="AP265" s="22"/>
      <c r="AQ265" s="22"/>
    </row>
    <row r="266" spans="1:43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I266" s="22"/>
      <c r="AJ266" s="22"/>
      <c r="AK266" s="22"/>
      <c r="AL266" s="22"/>
      <c r="AM266" s="22"/>
      <c r="AN266" s="175"/>
      <c r="AO266" s="175"/>
      <c r="AP266" s="22"/>
      <c r="AQ266" s="22"/>
    </row>
    <row r="267" spans="1:43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I267" s="22"/>
      <c r="AJ267" s="22"/>
      <c r="AK267" s="22"/>
      <c r="AL267" s="22"/>
      <c r="AM267" s="22"/>
      <c r="AN267" s="175"/>
      <c r="AO267" s="175"/>
      <c r="AP267" s="22"/>
      <c r="AQ267" s="22"/>
    </row>
    <row r="268" spans="1:43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I268" s="22"/>
      <c r="AJ268" s="22"/>
      <c r="AK268" s="22"/>
      <c r="AL268" s="22"/>
      <c r="AM268" s="22"/>
      <c r="AN268" s="175"/>
      <c r="AO268" s="175"/>
      <c r="AP268" s="22"/>
      <c r="AQ268" s="22"/>
    </row>
    <row r="269" spans="1:43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I269" s="22"/>
      <c r="AJ269" s="22"/>
      <c r="AK269" s="22"/>
      <c r="AL269" s="22"/>
      <c r="AM269" s="22"/>
      <c r="AN269" s="175"/>
      <c r="AO269" s="175"/>
      <c r="AP269" s="22"/>
      <c r="AQ269" s="22"/>
    </row>
    <row r="270" spans="1:43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I270" s="22"/>
      <c r="AJ270" s="22"/>
      <c r="AK270" s="22"/>
      <c r="AL270" s="22"/>
      <c r="AM270" s="22"/>
      <c r="AN270" s="175"/>
      <c r="AO270" s="175"/>
      <c r="AP270" s="22"/>
      <c r="AQ270" s="22"/>
    </row>
    <row r="271" spans="1:43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I271" s="22"/>
      <c r="AJ271" s="22"/>
      <c r="AK271" s="22"/>
      <c r="AL271" s="22"/>
      <c r="AM271" s="22"/>
      <c r="AN271" s="175"/>
      <c r="AO271" s="175"/>
      <c r="AP271" s="22"/>
      <c r="AQ271" s="22"/>
    </row>
    <row r="272" spans="1:43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I272" s="22"/>
      <c r="AJ272" s="22"/>
      <c r="AK272" s="22"/>
      <c r="AL272" s="22"/>
      <c r="AM272" s="22"/>
      <c r="AN272" s="175"/>
      <c r="AO272" s="175"/>
      <c r="AP272" s="22"/>
      <c r="AQ272" s="22"/>
    </row>
    <row r="273" spans="1:43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I273" s="22"/>
      <c r="AJ273" s="22"/>
      <c r="AK273" s="22"/>
      <c r="AL273" s="22"/>
      <c r="AM273" s="22"/>
      <c r="AN273" s="175"/>
      <c r="AO273" s="175"/>
      <c r="AP273" s="22"/>
      <c r="AQ273" s="22"/>
    </row>
    <row r="274" spans="1:43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I274" s="22"/>
      <c r="AJ274" s="22"/>
      <c r="AK274" s="22"/>
      <c r="AL274" s="22"/>
      <c r="AM274" s="22"/>
      <c r="AN274" s="175"/>
      <c r="AO274" s="175"/>
      <c r="AP274" s="22"/>
      <c r="AQ274" s="22"/>
    </row>
    <row r="275" spans="1:43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I275" s="22"/>
      <c r="AJ275" s="22"/>
      <c r="AK275" s="22"/>
      <c r="AL275" s="22"/>
      <c r="AM275" s="22"/>
      <c r="AN275" s="175"/>
      <c r="AO275" s="175"/>
      <c r="AP275" s="22"/>
      <c r="AQ275" s="22"/>
    </row>
    <row r="276" spans="1:43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I276" s="22"/>
      <c r="AJ276" s="22"/>
      <c r="AK276" s="22"/>
      <c r="AL276" s="22"/>
      <c r="AM276" s="22"/>
      <c r="AN276" s="175"/>
      <c r="AO276" s="175"/>
      <c r="AP276" s="22"/>
      <c r="AQ276" s="22"/>
    </row>
    <row r="277" spans="1:43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I277" s="22"/>
      <c r="AJ277" s="22"/>
      <c r="AK277" s="22"/>
      <c r="AL277" s="22"/>
      <c r="AM277" s="22"/>
      <c r="AN277" s="175"/>
      <c r="AO277" s="175"/>
      <c r="AP277" s="22"/>
      <c r="AQ277" s="22"/>
    </row>
    <row r="278" spans="1:43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I278" s="22"/>
      <c r="AJ278" s="22"/>
      <c r="AK278" s="22"/>
      <c r="AL278" s="22"/>
      <c r="AM278" s="22"/>
      <c r="AN278" s="175"/>
      <c r="AO278" s="175"/>
      <c r="AP278" s="22"/>
      <c r="AQ278" s="22"/>
    </row>
    <row r="279" spans="1:43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I279" s="22"/>
      <c r="AJ279" s="22"/>
      <c r="AK279" s="22"/>
      <c r="AL279" s="22"/>
      <c r="AM279" s="22"/>
      <c r="AN279" s="175"/>
      <c r="AO279" s="175"/>
      <c r="AP279" s="22"/>
      <c r="AQ279" s="22"/>
    </row>
    <row r="280" spans="1:43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I280" s="22"/>
      <c r="AJ280" s="22"/>
      <c r="AK280" s="22"/>
      <c r="AL280" s="22"/>
      <c r="AM280" s="22"/>
      <c r="AN280" s="175"/>
      <c r="AO280" s="175"/>
      <c r="AP280" s="22"/>
      <c r="AQ280" s="22"/>
    </row>
    <row r="281" spans="1:43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I281" s="22"/>
      <c r="AJ281" s="22"/>
      <c r="AK281" s="22"/>
      <c r="AL281" s="22"/>
      <c r="AM281" s="22"/>
      <c r="AN281" s="175"/>
      <c r="AO281" s="175"/>
      <c r="AP281" s="22"/>
      <c r="AQ281" s="22"/>
    </row>
    <row r="282" spans="1:43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I282" s="22"/>
      <c r="AJ282" s="22"/>
      <c r="AK282" s="22"/>
      <c r="AL282" s="22"/>
      <c r="AM282" s="22"/>
      <c r="AN282" s="175"/>
      <c r="AO282" s="175"/>
      <c r="AP282" s="22"/>
      <c r="AQ282" s="22"/>
    </row>
    <row r="283" spans="1:43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I283" s="22"/>
      <c r="AJ283" s="22"/>
      <c r="AK283" s="22"/>
      <c r="AL283" s="22"/>
      <c r="AM283" s="22"/>
      <c r="AN283" s="175"/>
      <c r="AO283" s="175"/>
      <c r="AP283" s="22"/>
      <c r="AQ283" s="22"/>
    </row>
    <row r="284" spans="1:43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I284" s="22"/>
      <c r="AJ284" s="22"/>
      <c r="AK284" s="22"/>
      <c r="AL284" s="22"/>
      <c r="AM284" s="22"/>
      <c r="AN284" s="175"/>
      <c r="AO284" s="175"/>
      <c r="AP284" s="22"/>
      <c r="AQ284" s="22"/>
    </row>
    <row r="285" spans="1:43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I285" s="22"/>
      <c r="AJ285" s="22"/>
      <c r="AK285" s="22"/>
      <c r="AL285" s="22"/>
      <c r="AM285" s="22"/>
      <c r="AN285" s="175"/>
      <c r="AO285" s="175"/>
      <c r="AP285" s="22"/>
      <c r="AQ285" s="22"/>
    </row>
    <row r="286" spans="1:43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I286" s="22"/>
      <c r="AJ286" s="22"/>
      <c r="AK286" s="22"/>
      <c r="AL286" s="22"/>
      <c r="AM286" s="22"/>
      <c r="AN286" s="175"/>
      <c r="AO286" s="175"/>
      <c r="AP286" s="22"/>
      <c r="AQ286" s="22"/>
    </row>
    <row r="287" spans="1:43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I287" s="22"/>
      <c r="AJ287" s="22"/>
      <c r="AK287" s="22"/>
      <c r="AL287" s="22"/>
      <c r="AM287" s="22"/>
      <c r="AN287" s="175"/>
      <c r="AO287" s="175"/>
      <c r="AP287" s="22"/>
      <c r="AQ287" s="22"/>
    </row>
    <row r="288" spans="1:43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I288" s="22"/>
      <c r="AJ288" s="22"/>
      <c r="AK288" s="22"/>
      <c r="AL288" s="22"/>
      <c r="AM288" s="22"/>
      <c r="AN288" s="175"/>
      <c r="AO288" s="175"/>
      <c r="AP288" s="22"/>
      <c r="AQ288" s="22"/>
    </row>
    <row r="289" spans="1:43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I289" s="22"/>
      <c r="AJ289" s="22"/>
      <c r="AK289" s="22"/>
      <c r="AL289" s="22"/>
      <c r="AM289" s="22"/>
      <c r="AN289" s="175"/>
      <c r="AO289" s="175"/>
      <c r="AP289" s="22"/>
      <c r="AQ289" s="22"/>
    </row>
    <row r="290" spans="1:43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I290" s="22"/>
      <c r="AJ290" s="22"/>
      <c r="AK290" s="22"/>
      <c r="AL290" s="22"/>
      <c r="AM290" s="22"/>
      <c r="AN290" s="175"/>
      <c r="AO290" s="175"/>
      <c r="AP290" s="22"/>
      <c r="AQ290" s="22"/>
    </row>
    <row r="291" spans="1:43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I291" s="22"/>
      <c r="AJ291" s="22"/>
      <c r="AK291" s="22"/>
      <c r="AL291" s="22"/>
      <c r="AM291" s="22"/>
      <c r="AN291" s="175"/>
      <c r="AO291" s="175"/>
      <c r="AP291" s="22"/>
      <c r="AQ291" s="22"/>
    </row>
    <row r="292" spans="1:43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I292" s="22"/>
      <c r="AJ292" s="22"/>
      <c r="AK292" s="22"/>
      <c r="AL292" s="22"/>
      <c r="AM292" s="22"/>
      <c r="AN292" s="175"/>
      <c r="AO292" s="175"/>
      <c r="AP292" s="22"/>
      <c r="AQ292" s="22"/>
    </row>
    <row r="293" spans="1:43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I293" s="22"/>
      <c r="AJ293" s="22"/>
      <c r="AK293" s="22"/>
      <c r="AL293" s="22"/>
      <c r="AM293" s="22"/>
      <c r="AN293" s="175"/>
      <c r="AO293" s="175"/>
      <c r="AP293" s="22"/>
      <c r="AQ293" s="22"/>
    </row>
    <row r="294" spans="1:43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I294" s="22"/>
      <c r="AJ294" s="22"/>
      <c r="AK294" s="22"/>
      <c r="AL294" s="22"/>
      <c r="AM294" s="22"/>
      <c r="AN294" s="175"/>
      <c r="AO294" s="175"/>
      <c r="AP294" s="22"/>
      <c r="AQ294" s="22"/>
    </row>
    <row r="295" spans="1:43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I295" s="22"/>
      <c r="AJ295" s="22"/>
      <c r="AK295" s="22"/>
      <c r="AL295" s="22"/>
      <c r="AM295" s="22"/>
      <c r="AN295" s="175"/>
      <c r="AO295" s="175"/>
      <c r="AP295" s="22"/>
      <c r="AQ295" s="22"/>
    </row>
    <row r="296" spans="1:43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I296" s="22"/>
      <c r="AJ296" s="22"/>
      <c r="AK296" s="22"/>
      <c r="AL296" s="22"/>
      <c r="AM296" s="22"/>
      <c r="AN296" s="175"/>
      <c r="AO296" s="175"/>
      <c r="AP296" s="22"/>
      <c r="AQ296" s="22"/>
    </row>
    <row r="297" spans="1:43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I297" s="22"/>
      <c r="AJ297" s="22"/>
      <c r="AK297" s="22"/>
      <c r="AL297" s="22"/>
      <c r="AM297" s="22"/>
      <c r="AN297" s="175"/>
      <c r="AO297" s="175"/>
      <c r="AP297" s="22"/>
      <c r="AQ297" s="22"/>
    </row>
    <row r="298" spans="1:43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I298" s="22"/>
      <c r="AJ298" s="22"/>
      <c r="AK298" s="22"/>
      <c r="AL298" s="22"/>
      <c r="AM298" s="22"/>
      <c r="AN298" s="175"/>
      <c r="AO298" s="175"/>
      <c r="AP298" s="22"/>
      <c r="AQ298" s="22"/>
    </row>
    <row r="299" spans="1:43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I299" s="22"/>
      <c r="AJ299" s="22"/>
      <c r="AK299" s="22"/>
      <c r="AL299" s="22"/>
      <c r="AM299" s="22"/>
      <c r="AN299" s="175"/>
      <c r="AO299" s="175"/>
      <c r="AP299" s="22"/>
      <c r="AQ299" s="22"/>
    </row>
    <row r="300" spans="1:43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I300" s="22"/>
      <c r="AJ300" s="22"/>
      <c r="AK300" s="22"/>
      <c r="AL300" s="22"/>
      <c r="AM300" s="22"/>
      <c r="AN300" s="175"/>
      <c r="AO300" s="175"/>
      <c r="AP300" s="22"/>
      <c r="AQ300" s="22"/>
    </row>
    <row r="301" spans="1:43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I301" s="22"/>
      <c r="AJ301" s="22"/>
      <c r="AK301" s="22"/>
      <c r="AL301" s="22"/>
      <c r="AM301" s="22"/>
      <c r="AN301" s="175"/>
      <c r="AO301" s="175"/>
      <c r="AP301" s="22"/>
      <c r="AQ301" s="22"/>
    </row>
    <row r="302" spans="1:43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I302" s="22"/>
      <c r="AJ302" s="22"/>
      <c r="AK302" s="22"/>
      <c r="AL302" s="22"/>
      <c r="AM302" s="22"/>
      <c r="AN302" s="175"/>
      <c r="AO302" s="175"/>
      <c r="AP302" s="22"/>
      <c r="AQ302" s="22"/>
    </row>
    <row r="303" spans="1:43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I303" s="22"/>
      <c r="AJ303" s="22"/>
      <c r="AK303" s="22"/>
      <c r="AL303" s="22"/>
      <c r="AM303" s="22"/>
      <c r="AN303" s="175"/>
      <c r="AO303" s="175"/>
      <c r="AP303" s="22"/>
      <c r="AQ303" s="22"/>
    </row>
    <row r="304" spans="1:43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I304" s="22"/>
      <c r="AJ304" s="22"/>
      <c r="AK304" s="22"/>
      <c r="AL304" s="22"/>
      <c r="AM304" s="22"/>
      <c r="AN304" s="175"/>
      <c r="AO304" s="175"/>
      <c r="AP304" s="22"/>
      <c r="AQ304" s="22"/>
    </row>
    <row r="305" spans="1:43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I305" s="22"/>
      <c r="AJ305" s="22"/>
      <c r="AK305" s="22"/>
      <c r="AL305" s="22"/>
      <c r="AM305" s="22"/>
      <c r="AN305" s="175"/>
      <c r="AO305" s="175"/>
      <c r="AP305" s="22"/>
      <c r="AQ305" s="22"/>
    </row>
    <row r="306" spans="1:43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I306" s="22"/>
      <c r="AJ306" s="22"/>
      <c r="AK306" s="22"/>
      <c r="AL306" s="22"/>
      <c r="AM306" s="22"/>
      <c r="AN306" s="175"/>
      <c r="AO306" s="175"/>
      <c r="AP306" s="22"/>
      <c r="AQ306" s="22"/>
    </row>
    <row r="307" spans="1:43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I307" s="22"/>
      <c r="AJ307" s="22"/>
      <c r="AK307" s="22"/>
      <c r="AL307" s="22"/>
      <c r="AM307" s="22"/>
      <c r="AN307" s="175"/>
      <c r="AO307" s="175"/>
      <c r="AP307" s="22"/>
      <c r="AQ307" s="22"/>
    </row>
    <row r="308" spans="1:43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I308" s="22"/>
      <c r="AJ308" s="22"/>
      <c r="AK308" s="22"/>
      <c r="AL308" s="22"/>
      <c r="AM308" s="22"/>
      <c r="AN308" s="175"/>
      <c r="AO308" s="175"/>
      <c r="AP308" s="22"/>
      <c r="AQ308" s="22"/>
    </row>
    <row r="309" spans="1:43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I309" s="22"/>
      <c r="AJ309" s="22"/>
      <c r="AK309" s="22"/>
      <c r="AL309" s="22"/>
      <c r="AM309" s="22"/>
      <c r="AN309" s="175"/>
      <c r="AO309" s="175"/>
      <c r="AP309" s="22"/>
      <c r="AQ309" s="22"/>
    </row>
    <row r="310" spans="1:43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I310" s="22"/>
      <c r="AJ310" s="22"/>
      <c r="AK310" s="22"/>
      <c r="AL310" s="22"/>
      <c r="AM310" s="22"/>
      <c r="AN310" s="175"/>
      <c r="AO310" s="175"/>
      <c r="AP310" s="22"/>
      <c r="AQ310" s="22"/>
    </row>
    <row r="311" spans="1:43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I311" s="22"/>
      <c r="AJ311" s="22"/>
      <c r="AK311" s="22"/>
      <c r="AL311" s="22"/>
      <c r="AM311" s="22"/>
      <c r="AN311" s="175"/>
      <c r="AO311" s="175"/>
      <c r="AP311" s="22"/>
      <c r="AQ311" s="22"/>
    </row>
    <row r="312" spans="1:43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I312" s="22"/>
      <c r="AJ312" s="22"/>
      <c r="AK312" s="22"/>
      <c r="AL312" s="22"/>
      <c r="AM312" s="22"/>
      <c r="AN312" s="175"/>
      <c r="AO312" s="175"/>
      <c r="AP312" s="22"/>
      <c r="AQ312" s="22"/>
    </row>
    <row r="313" spans="1:43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I313" s="22"/>
      <c r="AJ313" s="22"/>
      <c r="AK313" s="22"/>
      <c r="AL313" s="22"/>
      <c r="AM313" s="22"/>
      <c r="AN313" s="175"/>
      <c r="AO313" s="175"/>
      <c r="AP313" s="22"/>
      <c r="AQ313" s="22"/>
    </row>
    <row r="314" spans="1:43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I314" s="22"/>
      <c r="AJ314" s="22"/>
      <c r="AK314" s="22"/>
      <c r="AL314" s="22"/>
      <c r="AM314" s="22"/>
      <c r="AN314" s="175"/>
      <c r="AO314" s="175"/>
      <c r="AP314" s="22"/>
      <c r="AQ314" s="22"/>
    </row>
    <row r="315" spans="1:43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I315" s="22"/>
      <c r="AJ315" s="22"/>
      <c r="AK315" s="22"/>
      <c r="AL315" s="22"/>
      <c r="AM315" s="22"/>
      <c r="AN315" s="175"/>
      <c r="AO315" s="175"/>
      <c r="AP315" s="22"/>
      <c r="AQ315" s="22"/>
    </row>
    <row r="316" spans="1:43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I316" s="22"/>
      <c r="AJ316" s="22"/>
      <c r="AK316" s="22"/>
      <c r="AL316" s="22"/>
      <c r="AM316" s="22"/>
      <c r="AN316" s="175"/>
      <c r="AO316" s="175"/>
      <c r="AP316" s="22"/>
      <c r="AQ316" s="22"/>
    </row>
    <row r="317" spans="1:43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I317" s="22"/>
      <c r="AJ317" s="22"/>
      <c r="AK317" s="22"/>
      <c r="AL317" s="22"/>
      <c r="AM317" s="22"/>
      <c r="AN317" s="175"/>
      <c r="AO317" s="175"/>
      <c r="AP317" s="22"/>
      <c r="AQ317" s="22"/>
    </row>
    <row r="318" spans="1:43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I318" s="22"/>
      <c r="AJ318" s="22"/>
      <c r="AK318" s="22"/>
      <c r="AL318" s="22"/>
      <c r="AM318" s="22"/>
      <c r="AN318" s="175"/>
      <c r="AO318" s="175"/>
      <c r="AP318" s="22"/>
      <c r="AQ318" s="22"/>
    </row>
    <row r="319" spans="1:43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I319" s="22"/>
      <c r="AJ319" s="22"/>
      <c r="AK319" s="22"/>
      <c r="AL319" s="22"/>
      <c r="AM319" s="22"/>
      <c r="AN319" s="175"/>
      <c r="AO319" s="175"/>
      <c r="AP319" s="22"/>
      <c r="AQ319" s="22"/>
    </row>
    <row r="320" spans="1:43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I320" s="22"/>
      <c r="AJ320" s="22"/>
      <c r="AK320" s="22"/>
      <c r="AL320" s="22"/>
      <c r="AM320" s="22"/>
      <c r="AN320" s="175"/>
      <c r="AO320" s="175"/>
      <c r="AP320" s="22"/>
      <c r="AQ320" s="22"/>
    </row>
    <row r="321" spans="1:43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I321" s="22"/>
      <c r="AJ321" s="22"/>
      <c r="AK321" s="22"/>
      <c r="AL321" s="22"/>
      <c r="AM321" s="22"/>
      <c r="AN321" s="175"/>
      <c r="AO321" s="175"/>
      <c r="AP321" s="22"/>
      <c r="AQ321" s="22"/>
    </row>
    <row r="322" spans="1:43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I322" s="22"/>
      <c r="AJ322" s="22"/>
      <c r="AK322" s="22"/>
      <c r="AL322" s="22"/>
      <c r="AM322" s="22"/>
      <c r="AN322" s="175"/>
      <c r="AO322" s="175"/>
      <c r="AP322" s="22"/>
      <c r="AQ322" s="22"/>
    </row>
    <row r="323" spans="1:43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I323" s="22"/>
      <c r="AJ323" s="22"/>
      <c r="AK323" s="22"/>
      <c r="AL323" s="22"/>
      <c r="AM323" s="22"/>
      <c r="AN323" s="175"/>
      <c r="AO323" s="175"/>
      <c r="AP323" s="22"/>
      <c r="AQ323" s="22"/>
    </row>
    <row r="324" spans="1:43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I324" s="22"/>
      <c r="AJ324" s="22"/>
      <c r="AK324" s="22"/>
      <c r="AL324" s="22"/>
      <c r="AM324" s="22"/>
      <c r="AN324" s="175"/>
      <c r="AO324" s="175"/>
      <c r="AP324" s="22"/>
      <c r="AQ324" s="22"/>
    </row>
    <row r="325" spans="1:43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I325" s="22"/>
      <c r="AJ325" s="22"/>
      <c r="AK325" s="22"/>
      <c r="AL325" s="22"/>
      <c r="AM325" s="22"/>
      <c r="AN325" s="175"/>
      <c r="AO325" s="175"/>
      <c r="AP325" s="22"/>
      <c r="AQ325" s="22"/>
    </row>
    <row r="326" spans="1:43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I326" s="22"/>
      <c r="AJ326" s="22"/>
      <c r="AK326" s="22"/>
      <c r="AL326" s="22"/>
      <c r="AM326" s="22"/>
      <c r="AN326" s="175"/>
      <c r="AO326" s="175"/>
      <c r="AP326" s="22"/>
      <c r="AQ326" s="22"/>
    </row>
    <row r="327" spans="1:43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I327" s="22"/>
      <c r="AJ327" s="22"/>
      <c r="AK327" s="22"/>
      <c r="AL327" s="22"/>
      <c r="AM327" s="22"/>
      <c r="AN327" s="175"/>
      <c r="AO327" s="175"/>
      <c r="AP327" s="22"/>
      <c r="AQ327" s="22"/>
    </row>
    <row r="328" spans="1:43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I328" s="22"/>
      <c r="AJ328" s="22"/>
      <c r="AK328" s="22"/>
      <c r="AL328" s="22"/>
      <c r="AM328" s="22"/>
      <c r="AN328" s="175"/>
      <c r="AO328" s="175"/>
      <c r="AP328" s="22"/>
      <c r="AQ328" s="22"/>
    </row>
    <row r="329" spans="1:43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I329" s="22"/>
      <c r="AJ329" s="22"/>
      <c r="AK329" s="22"/>
      <c r="AL329" s="22"/>
      <c r="AM329" s="22"/>
      <c r="AN329" s="175"/>
      <c r="AO329" s="175"/>
      <c r="AP329" s="22"/>
      <c r="AQ329" s="22"/>
    </row>
    <row r="330" spans="1:43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I330" s="22"/>
      <c r="AJ330" s="22"/>
      <c r="AK330" s="22"/>
      <c r="AL330" s="22"/>
      <c r="AM330" s="22"/>
      <c r="AN330" s="175"/>
      <c r="AO330" s="175"/>
      <c r="AP330" s="22"/>
      <c r="AQ330" s="22"/>
    </row>
    <row r="331" spans="1:43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I331" s="22"/>
      <c r="AJ331" s="22"/>
      <c r="AK331" s="22"/>
      <c r="AL331" s="22"/>
      <c r="AM331" s="22"/>
      <c r="AN331" s="175"/>
      <c r="AO331" s="175"/>
      <c r="AP331" s="22"/>
      <c r="AQ331" s="22"/>
    </row>
    <row r="332" spans="1:43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I332" s="22"/>
      <c r="AJ332" s="22"/>
      <c r="AK332" s="22"/>
      <c r="AL332" s="22"/>
      <c r="AM332" s="22"/>
      <c r="AN332" s="175"/>
      <c r="AO332" s="175"/>
      <c r="AP332" s="22"/>
      <c r="AQ332" s="22"/>
    </row>
    <row r="333" spans="1:43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I333" s="22"/>
      <c r="AJ333" s="22"/>
      <c r="AK333" s="22"/>
      <c r="AL333" s="22"/>
      <c r="AM333" s="22"/>
      <c r="AN333" s="175"/>
      <c r="AO333" s="175"/>
      <c r="AP333" s="22"/>
      <c r="AQ333" s="22"/>
    </row>
    <row r="334" spans="1:43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I334" s="22"/>
      <c r="AJ334" s="22"/>
      <c r="AK334" s="22"/>
      <c r="AL334" s="22"/>
      <c r="AM334" s="22"/>
      <c r="AN334" s="175"/>
      <c r="AO334" s="175"/>
      <c r="AP334" s="22"/>
      <c r="AQ334" s="22"/>
    </row>
    <row r="335" spans="1:43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I335" s="22"/>
      <c r="AJ335" s="22"/>
      <c r="AK335" s="22"/>
      <c r="AL335" s="22"/>
      <c r="AM335" s="22"/>
      <c r="AN335" s="175"/>
      <c r="AO335" s="175"/>
      <c r="AP335" s="22"/>
      <c r="AQ335" s="22"/>
    </row>
    <row r="336" spans="1:43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I336" s="22"/>
      <c r="AJ336" s="22"/>
      <c r="AK336" s="22"/>
      <c r="AL336" s="22"/>
      <c r="AM336" s="22"/>
      <c r="AN336" s="175"/>
      <c r="AO336" s="175"/>
      <c r="AP336" s="22"/>
      <c r="AQ336" s="22"/>
    </row>
    <row r="337" spans="1:43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I337" s="22"/>
      <c r="AJ337" s="22"/>
      <c r="AK337" s="22"/>
      <c r="AL337" s="22"/>
      <c r="AM337" s="22"/>
      <c r="AN337" s="175"/>
      <c r="AO337" s="175"/>
      <c r="AP337" s="22"/>
      <c r="AQ337" s="22"/>
    </row>
    <row r="338" spans="1:43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I338" s="22"/>
      <c r="AJ338" s="22"/>
      <c r="AK338" s="22"/>
      <c r="AL338" s="22"/>
      <c r="AM338" s="22"/>
      <c r="AN338" s="175"/>
      <c r="AO338" s="175"/>
      <c r="AP338" s="22"/>
      <c r="AQ338" s="22"/>
    </row>
    <row r="339" spans="1:43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I339" s="22"/>
      <c r="AJ339" s="22"/>
      <c r="AK339" s="22"/>
      <c r="AL339" s="22"/>
      <c r="AM339" s="22"/>
      <c r="AN339" s="175"/>
      <c r="AO339" s="175"/>
      <c r="AP339" s="22"/>
      <c r="AQ339" s="22"/>
    </row>
    <row r="340" spans="1:43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I340" s="22"/>
      <c r="AJ340" s="22"/>
      <c r="AK340" s="22"/>
      <c r="AL340" s="22"/>
      <c r="AM340" s="22"/>
      <c r="AN340" s="175"/>
      <c r="AO340" s="175"/>
      <c r="AP340" s="22"/>
      <c r="AQ340" s="22"/>
    </row>
    <row r="341" spans="1:43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I341" s="22"/>
      <c r="AJ341" s="22"/>
      <c r="AK341" s="22"/>
      <c r="AL341" s="22"/>
      <c r="AM341" s="22"/>
      <c r="AN341" s="175"/>
      <c r="AO341" s="175"/>
      <c r="AP341" s="22"/>
      <c r="AQ341" s="22"/>
    </row>
    <row r="342" spans="1:43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I342" s="22"/>
      <c r="AJ342" s="22"/>
      <c r="AK342" s="22"/>
      <c r="AL342" s="22"/>
      <c r="AM342" s="22"/>
      <c r="AN342" s="175"/>
      <c r="AO342" s="175"/>
      <c r="AP342" s="22"/>
      <c r="AQ342" s="22"/>
    </row>
    <row r="343" spans="1:43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I343" s="22"/>
      <c r="AJ343" s="22"/>
      <c r="AK343" s="22"/>
      <c r="AL343" s="22"/>
      <c r="AM343" s="22"/>
      <c r="AN343" s="175"/>
      <c r="AO343" s="175"/>
      <c r="AP343" s="22"/>
      <c r="AQ343" s="22"/>
    </row>
    <row r="344" spans="1:43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I344" s="22"/>
      <c r="AJ344" s="22"/>
      <c r="AK344" s="22"/>
      <c r="AL344" s="22"/>
      <c r="AM344" s="22"/>
      <c r="AN344" s="175"/>
      <c r="AO344" s="175"/>
      <c r="AP344" s="22"/>
      <c r="AQ344" s="22"/>
    </row>
    <row r="345" spans="1:43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I345" s="22"/>
      <c r="AJ345" s="22"/>
      <c r="AK345" s="22"/>
      <c r="AL345" s="22"/>
      <c r="AM345" s="22"/>
      <c r="AN345" s="175"/>
      <c r="AO345" s="175"/>
      <c r="AP345" s="22"/>
      <c r="AQ345" s="22"/>
    </row>
    <row r="346" spans="1:43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I346" s="22"/>
      <c r="AJ346" s="22"/>
      <c r="AK346" s="22"/>
      <c r="AL346" s="22"/>
      <c r="AM346" s="22"/>
      <c r="AN346" s="175"/>
      <c r="AO346" s="175"/>
      <c r="AP346" s="22"/>
      <c r="AQ346" s="22"/>
    </row>
    <row r="347" spans="1:43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I347" s="22"/>
      <c r="AJ347" s="22"/>
      <c r="AK347" s="22"/>
      <c r="AL347" s="22"/>
      <c r="AM347" s="22"/>
      <c r="AN347" s="175"/>
      <c r="AO347" s="175"/>
      <c r="AP347" s="22"/>
      <c r="AQ347" s="22"/>
    </row>
    <row r="348" spans="1:43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I348" s="22"/>
      <c r="AJ348" s="22"/>
      <c r="AK348" s="22"/>
      <c r="AL348" s="22"/>
      <c r="AM348" s="22"/>
      <c r="AN348" s="175"/>
      <c r="AO348" s="175"/>
      <c r="AP348" s="22"/>
      <c r="AQ348" s="22"/>
    </row>
    <row r="349" spans="1:43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I349" s="22"/>
      <c r="AJ349" s="22"/>
      <c r="AK349" s="22"/>
      <c r="AL349" s="22"/>
      <c r="AM349" s="22"/>
      <c r="AN349" s="175"/>
      <c r="AO349" s="175"/>
      <c r="AP349" s="22"/>
      <c r="AQ349" s="22"/>
    </row>
    <row r="350" spans="1:43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I350" s="22"/>
      <c r="AJ350" s="22"/>
      <c r="AK350" s="22"/>
      <c r="AL350" s="22"/>
      <c r="AM350" s="22"/>
      <c r="AN350" s="175"/>
      <c r="AO350" s="175"/>
      <c r="AP350" s="22"/>
      <c r="AQ350" s="22"/>
    </row>
    <row r="351" spans="1:43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I351" s="22"/>
      <c r="AJ351" s="22"/>
      <c r="AK351" s="22"/>
      <c r="AL351" s="22"/>
      <c r="AM351" s="22"/>
      <c r="AN351" s="175"/>
      <c r="AO351" s="175"/>
      <c r="AP351" s="22"/>
      <c r="AQ351" s="22"/>
    </row>
    <row r="352" spans="1:43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I352" s="22"/>
      <c r="AJ352" s="22"/>
      <c r="AK352" s="22"/>
      <c r="AL352" s="22"/>
      <c r="AM352" s="22"/>
      <c r="AN352" s="175"/>
      <c r="AO352" s="175"/>
      <c r="AP352" s="22"/>
      <c r="AQ352" s="22"/>
    </row>
    <row r="353" spans="1:43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I353" s="22"/>
      <c r="AJ353" s="22"/>
      <c r="AK353" s="22"/>
      <c r="AL353" s="22"/>
      <c r="AM353" s="22"/>
      <c r="AN353" s="175"/>
      <c r="AO353" s="175"/>
      <c r="AP353" s="22"/>
      <c r="AQ353" s="22"/>
    </row>
    <row r="354" spans="1:43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I354" s="22"/>
      <c r="AJ354" s="22"/>
      <c r="AK354" s="22"/>
      <c r="AL354" s="22"/>
      <c r="AM354" s="22"/>
      <c r="AN354" s="175"/>
      <c r="AO354" s="175"/>
      <c r="AP354" s="22"/>
      <c r="AQ354" s="22"/>
    </row>
    <row r="355" spans="1:43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I355" s="22"/>
      <c r="AJ355" s="22"/>
      <c r="AK355" s="22"/>
      <c r="AL355" s="22"/>
      <c r="AM355" s="22"/>
      <c r="AN355" s="175"/>
      <c r="AO355" s="175"/>
      <c r="AP355" s="22"/>
      <c r="AQ355" s="22"/>
    </row>
    <row r="356" spans="1:43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I356" s="22"/>
      <c r="AJ356" s="22"/>
      <c r="AK356" s="22"/>
      <c r="AL356" s="22"/>
      <c r="AM356" s="22"/>
      <c r="AN356" s="175"/>
      <c r="AO356" s="175"/>
      <c r="AP356" s="22"/>
      <c r="AQ356" s="22"/>
    </row>
    <row r="357" spans="1:43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I357" s="22"/>
      <c r="AJ357" s="22"/>
      <c r="AK357" s="22"/>
      <c r="AL357" s="22"/>
      <c r="AM357" s="22"/>
      <c r="AN357" s="175"/>
      <c r="AO357" s="175"/>
      <c r="AP357" s="22"/>
      <c r="AQ357" s="22"/>
    </row>
    <row r="358" spans="1:43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I358" s="22"/>
      <c r="AJ358" s="22"/>
      <c r="AK358" s="22"/>
      <c r="AL358" s="22"/>
      <c r="AM358" s="22"/>
      <c r="AN358" s="175"/>
      <c r="AO358" s="175"/>
      <c r="AP358" s="22"/>
      <c r="AQ358" s="22"/>
    </row>
    <row r="359" spans="1:43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I359" s="22"/>
      <c r="AJ359" s="22"/>
      <c r="AK359" s="22"/>
      <c r="AL359" s="22"/>
      <c r="AM359" s="22"/>
      <c r="AN359" s="175"/>
      <c r="AO359" s="175"/>
      <c r="AP359" s="22"/>
      <c r="AQ359" s="22"/>
    </row>
    <row r="360" spans="1:43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I360" s="22"/>
      <c r="AJ360" s="22"/>
      <c r="AK360" s="22"/>
      <c r="AL360" s="22"/>
      <c r="AM360" s="22"/>
      <c r="AN360" s="175"/>
      <c r="AO360" s="175"/>
      <c r="AP360" s="22"/>
      <c r="AQ360" s="22"/>
    </row>
    <row r="361" spans="1:43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I361" s="22"/>
      <c r="AJ361" s="22"/>
      <c r="AK361" s="22"/>
      <c r="AL361" s="22"/>
      <c r="AM361" s="22"/>
      <c r="AN361" s="175"/>
      <c r="AO361" s="175"/>
      <c r="AP361" s="22"/>
      <c r="AQ361" s="22"/>
    </row>
    <row r="362" spans="1:43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I362" s="22"/>
      <c r="AJ362" s="22"/>
      <c r="AK362" s="22"/>
      <c r="AL362" s="22"/>
      <c r="AM362" s="22"/>
      <c r="AN362" s="175"/>
      <c r="AO362" s="175"/>
      <c r="AP362" s="22"/>
      <c r="AQ362" s="22"/>
    </row>
    <row r="363" spans="1:43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I363" s="22"/>
      <c r="AJ363" s="22"/>
      <c r="AK363" s="22"/>
      <c r="AL363" s="22"/>
      <c r="AM363" s="22"/>
      <c r="AN363" s="175"/>
      <c r="AO363" s="175"/>
      <c r="AP363" s="22"/>
      <c r="AQ363" s="22"/>
    </row>
    <row r="364" spans="1:43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I364" s="22"/>
      <c r="AJ364" s="22"/>
      <c r="AK364" s="22"/>
      <c r="AL364" s="22"/>
      <c r="AM364" s="22"/>
      <c r="AN364" s="175"/>
      <c r="AO364" s="175"/>
      <c r="AP364" s="22"/>
      <c r="AQ364" s="22"/>
    </row>
    <row r="365" spans="1:43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I365" s="22"/>
      <c r="AJ365" s="22"/>
      <c r="AK365" s="22"/>
      <c r="AL365" s="22"/>
      <c r="AM365" s="22"/>
      <c r="AN365" s="175"/>
      <c r="AO365" s="175"/>
      <c r="AP365" s="22"/>
      <c r="AQ365" s="22"/>
    </row>
    <row r="366" spans="1:43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I366" s="22"/>
      <c r="AJ366" s="22"/>
      <c r="AK366" s="22"/>
      <c r="AL366" s="22"/>
      <c r="AM366" s="22"/>
      <c r="AN366" s="175"/>
      <c r="AO366" s="175"/>
      <c r="AP366" s="22"/>
      <c r="AQ366" s="22"/>
    </row>
    <row r="367" spans="1:43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I367" s="22"/>
      <c r="AJ367" s="22"/>
      <c r="AK367" s="22"/>
      <c r="AL367" s="22"/>
      <c r="AM367" s="22"/>
      <c r="AN367" s="175"/>
      <c r="AO367" s="175"/>
      <c r="AP367" s="22"/>
      <c r="AQ367" s="22"/>
    </row>
    <row r="368" spans="1:43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I368" s="22"/>
      <c r="AJ368" s="22"/>
      <c r="AK368" s="22"/>
      <c r="AL368" s="22"/>
      <c r="AM368" s="22"/>
      <c r="AN368" s="175"/>
      <c r="AO368" s="175"/>
      <c r="AP368" s="22"/>
      <c r="AQ368" s="22"/>
    </row>
    <row r="369" spans="1:43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I369" s="22"/>
      <c r="AJ369" s="22"/>
      <c r="AK369" s="22"/>
      <c r="AL369" s="22"/>
      <c r="AM369" s="22"/>
      <c r="AN369" s="175"/>
      <c r="AO369" s="175"/>
      <c r="AP369" s="22"/>
      <c r="AQ369" s="22"/>
    </row>
    <row r="370" spans="1:43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I370" s="22"/>
      <c r="AJ370" s="22"/>
      <c r="AK370" s="22"/>
      <c r="AL370" s="22"/>
      <c r="AM370" s="22"/>
      <c r="AN370" s="175"/>
      <c r="AO370" s="175"/>
      <c r="AP370" s="22"/>
      <c r="AQ370" s="22"/>
    </row>
    <row r="371" spans="1:43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I371" s="22"/>
      <c r="AJ371" s="22"/>
      <c r="AK371" s="22"/>
      <c r="AL371" s="22"/>
      <c r="AM371" s="22"/>
      <c r="AN371" s="175"/>
      <c r="AO371" s="175"/>
      <c r="AP371" s="22"/>
      <c r="AQ371" s="22"/>
    </row>
    <row r="372" spans="1:43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I372" s="22"/>
      <c r="AJ372" s="22"/>
      <c r="AK372" s="22"/>
      <c r="AL372" s="22"/>
      <c r="AM372" s="22"/>
      <c r="AN372" s="175"/>
      <c r="AO372" s="175"/>
      <c r="AP372" s="22"/>
      <c r="AQ372" s="22"/>
    </row>
    <row r="373" spans="1:43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I373" s="22"/>
      <c r="AJ373" s="22"/>
      <c r="AK373" s="22"/>
      <c r="AL373" s="22"/>
      <c r="AM373" s="22"/>
      <c r="AN373" s="175"/>
      <c r="AO373" s="175"/>
      <c r="AP373" s="22"/>
      <c r="AQ373" s="22"/>
    </row>
    <row r="374" spans="1:43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I374" s="22"/>
      <c r="AJ374" s="22"/>
      <c r="AK374" s="22"/>
      <c r="AL374" s="22"/>
      <c r="AM374" s="22"/>
      <c r="AN374" s="175"/>
      <c r="AO374" s="175"/>
      <c r="AP374" s="22"/>
      <c r="AQ374" s="22"/>
    </row>
    <row r="375" spans="1:43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I375" s="22"/>
      <c r="AJ375" s="22"/>
      <c r="AK375" s="22"/>
      <c r="AL375" s="22"/>
      <c r="AM375" s="22"/>
      <c r="AN375" s="175"/>
      <c r="AO375" s="175"/>
      <c r="AP375" s="22"/>
      <c r="AQ375" s="22"/>
    </row>
    <row r="376" spans="1:43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I376" s="22"/>
      <c r="AJ376" s="22"/>
      <c r="AK376" s="22"/>
      <c r="AL376" s="22"/>
      <c r="AM376" s="22"/>
      <c r="AN376" s="175"/>
      <c r="AO376" s="175"/>
      <c r="AP376" s="22"/>
      <c r="AQ376" s="22"/>
    </row>
    <row r="377" spans="1:43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I377" s="22"/>
      <c r="AJ377" s="22"/>
      <c r="AK377" s="22"/>
      <c r="AL377" s="22"/>
      <c r="AM377" s="22"/>
      <c r="AN377" s="175"/>
      <c r="AO377" s="175"/>
      <c r="AP377" s="22"/>
      <c r="AQ377" s="22"/>
    </row>
    <row r="378" spans="1:43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I378" s="22"/>
      <c r="AJ378" s="22"/>
      <c r="AK378" s="22"/>
      <c r="AL378" s="22"/>
      <c r="AM378" s="22"/>
      <c r="AN378" s="175"/>
      <c r="AO378" s="175"/>
      <c r="AP378" s="22"/>
      <c r="AQ378" s="22"/>
    </row>
    <row r="379" spans="1:43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I379" s="22"/>
      <c r="AJ379" s="22"/>
      <c r="AK379" s="22"/>
      <c r="AL379" s="22"/>
      <c r="AM379" s="22"/>
      <c r="AN379" s="175"/>
      <c r="AO379" s="175"/>
      <c r="AP379" s="22"/>
      <c r="AQ379" s="22"/>
    </row>
    <row r="380" spans="1:43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I380" s="22"/>
      <c r="AJ380" s="22"/>
      <c r="AK380" s="22"/>
      <c r="AL380" s="22"/>
      <c r="AM380" s="22"/>
      <c r="AN380" s="175"/>
      <c r="AO380" s="175"/>
      <c r="AP380" s="22"/>
      <c r="AQ380" s="22"/>
    </row>
    <row r="381" spans="1:43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I381" s="22"/>
      <c r="AJ381" s="22"/>
      <c r="AK381" s="22"/>
      <c r="AL381" s="22"/>
      <c r="AM381" s="22"/>
      <c r="AN381" s="175"/>
      <c r="AO381" s="175"/>
      <c r="AP381" s="22"/>
      <c r="AQ381" s="22"/>
    </row>
    <row r="382" spans="1:43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I382" s="22"/>
      <c r="AJ382" s="22"/>
      <c r="AK382" s="22"/>
      <c r="AL382" s="22"/>
      <c r="AM382" s="22"/>
      <c r="AN382" s="175"/>
      <c r="AO382" s="175"/>
      <c r="AP382" s="22"/>
      <c r="AQ382" s="22"/>
    </row>
    <row r="383" spans="1:43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I383" s="22"/>
      <c r="AJ383" s="22"/>
      <c r="AK383" s="22"/>
      <c r="AL383" s="22"/>
      <c r="AM383" s="22"/>
      <c r="AN383" s="175"/>
      <c r="AO383" s="175"/>
      <c r="AP383" s="22"/>
      <c r="AQ383" s="22"/>
    </row>
    <row r="384" spans="1:43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I384" s="22"/>
      <c r="AJ384" s="22"/>
      <c r="AK384" s="22"/>
      <c r="AL384" s="22"/>
      <c r="AM384" s="22"/>
      <c r="AN384" s="175"/>
      <c r="AO384" s="175"/>
      <c r="AP384" s="22"/>
      <c r="AQ384" s="22"/>
    </row>
    <row r="385" spans="1:43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I385" s="22"/>
      <c r="AJ385" s="22"/>
      <c r="AK385" s="22"/>
      <c r="AL385" s="22"/>
      <c r="AM385" s="22"/>
      <c r="AN385" s="175"/>
      <c r="AO385" s="175"/>
      <c r="AP385" s="22"/>
      <c r="AQ385" s="22"/>
    </row>
    <row r="386" spans="1:43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I386" s="22"/>
      <c r="AJ386" s="22"/>
      <c r="AK386" s="22"/>
      <c r="AL386" s="22"/>
      <c r="AM386" s="22"/>
      <c r="AN386" s="175"/>
      <c r="AO386" s="175"/>
      <c r="AP386" s="22"/>
      <c r="AQ386" s="22"/>
    </row>
    <row r="387" spans="1:43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I387" s="22"/>
      <c r="AJ387" s="22"/>
      <c r="AK387" s="22"/>
      <c r="AL387" s="22"/>
      <c r="AM387" s="22"/>
      <c r="AN387" s="175"/>
      <c r="AO387" s="175"/>
      <c r="AP387" s="22"/>
      <c r="AQ387" s="22"/>
    </row>
    <row r="388" spans="1:43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I388" s="22"/>
      <c r="AJ388" s="22"/>
      <c r="AK388" s="22"/>
      <c r="AL388" s="22"/>
      <c r="AM388" s="22"/>
      <c r="AN388" s="175"/>
      <c r="AO388" s="175"/>
      <c r="AP388" s="22"/>
      <c r="AQ388" s="22"/>
    </row>
    <row r="389" spans="1:43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I389" s="22"/>
      <c r="AJ389" s="22"/>
      <c r="AK389" s="22"/>
      <c r="AL389" s="22"/>
      <c r="AM389" s="22"/>
      <c r="AN389" s="175"/>
      <c r="AO389" s="175"/>
      <c r="AP389" s="22"/>
      <c r="AQ389" s="22"/>
    </row>
    <row r="390" spans="1:43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I390" s="22"/>
      <c r="AJ390" s="22"/>
      <c r="AK390" s="22"/>
      <c r="AL390" s="22"/>
      <c r="AM390" s="22"/>
      <c r="AN390" s="175"/>
      <c r="AO390" s="175"/>
      <c r="AP390" s="22"/>
      <c r="AQ390" s="22"/>
    </row>
    <row r="391" spans="1:43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I391" s="22"/>
      <c r="AJ391" s="22"/>
      <c r="AK391" s="22"/>
      <c r="AL391" s="22"/>
      <c r="AM391" s="22"/>
      <c r="AN391" s="175"/>
      <c r="AO391" s="175"/>
      <c r="AP391" s="22"/>
      <c r="AQ391" s="22"/>
    </row>
    <row r="392" spans="1:43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I392" s="22"/>
      <c r="AJ392" s="22"/>
      <c r="AK392" s="22"/>
      <c r="AL392" s="22"/>
      <c r="AM392" s="22"/>
      <c r="AN392" s="175"/>
      <c r="AO392" s="175"/>
      <c r="AP392" s="22"/>
      <c r="AQ392" s="22"/>
    </row>
    <row r="393" spans="1:43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I393" s="22"/>
      <c r="AJ393" s="22"/>
      <c r="AK393" s="22"/>
      <c r="AL393" s="22"/>
      <c r="AM393" s="22"/>
      <c r="AN393" s="175"/>
      <c r="AO393" s="175"/>
      <c r="AP393" s="22"/>
      <c r="AQ393" s="22"/>
    </row>
    <row r="394" spans="1:43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I394" s="22"/>
      <c r="AJ394" s="22"/>
      <c r="AK394" s="22"/>
      <c r="AL394" s="22"/>
      <c r="AM394" s="22"/>
      <c r="AN394" s="175"/>
      <c r="AO394" s="175"/>
      <c r="AP394" s="22"/>
      <c r="AQ394" s="22"/>
    </row>
    <row r="395" spans="1:43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I395" s="22"/>
      <c r="AJ395" s="22"/>
      <c r="AK395" s="22"/>
      <c r="AL395" s="22"/>
      <c r="AM395" s="22"/>
      <c r="AN395" s="175"/>
      <c r="AO395" s="175"/>
      <c r="AP395" s="22"/>
      <c r="AQ395" s="22"/>
    </row>
    <row r="396" spans="1:43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I396" s="22"/>
      <c r="AJ396" s="22"/>
      <c r="AK396" s="22"/>
      <c r="AL396" s="22"/>
      <c r="AM396" s="22"/>
      <c r="AN396" s="175"/>
      <c r="AO396" s="175"/>
      <c r="AP396" s="22"/>
      <c r="AQ396" s="22"/>
    </row>
    <row r="397" spans="1:43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I397" s="22"/>
      <c r="AJ397" s="22"/>
      <c r="AK397" s="22"/>
      <c r="AL397" s="22"/>
      <c r="AM397" s="22"/>
      <c r="AN397" s="175"/>
      <c r="AO397" s="175"/>
      <c r="AP397" s="22"/>
      <c r="AQ397" s="22"/>
    </row>
    <row r="398" spans="1:43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I398" s="22"/>
      <c r="AJ398" s="22"/>
      <c r="AK398" s="22"/>
      <c r="AL398" s="22"/>
      <c r="AM398" s="22"/>
      <c r="AN398" s="175"/>
      <c r="AO398" s="175"/>
      <c r="AP398" s="22"/>
      <c r="AQ398" s="22"/>
    </row>
    <row r="399" spans="1:43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I399" s="22"/>
      <c r="AJ399" s="22"/>
      <c r="AK399" s="22"/>
      <c r="AL399" s="22"/>
      <c r="AM399" s="22"/>
      <c r="AN399" s="175"/>
      <c r="AO399" s="175"/>
      <c r="AP399" s="22"/>
      <c r="AQ399" s="22"/>
    </row>
    <row r="400" spans="1:43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I400" s="22"/>
      <c r="AJ400" s="22"/>
      <c r="AK400" s="22"/>
      <c r="AL400" s="22"/>
      <c r="AM400" s="22"/>
      <c r="AN400" s="175"/>
      <c r="AO400" s="175"/>
      <c r="AP400" s="22"/>
      <c r="AQ400" s="22"/>
    </row>
    <row r="401" spans="1:43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I401" s="22"/>
      <c r="AJ401" s="22"/>
      <c r="AK401" s="22"/>
      <c r="AL401" s="22"/>
      <c r="AM401" s="22"/>
      <c r="AN401" s="175"/>
      <c r="AO401" s="175"/>
      <c r="AP401" s="22"/>
      <c r="AQ401" s="22"/>
    </row>
    <row r="402" spans="1:43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I402" s="22"/>
      <c r="AJ402" s="22"/>
      <c r="AK402" s="22"/>
      <c r="AL402" s="22"/>
      <c r="AM402" s="22"/>
      <c r="AN402" s="175"/>
      <c r="AO402" s="175"/>
      <c r="AP402" s="22"/>
      <c r="AQ402" s="22"/>
    </row>
    <row r="403" spans="1:43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I403" s="22"/>
      <c r="AJ403" s="22"/>
      <c r="AK403" s="22"/>
      <c r="AL403" s="22"/>
      <c r="AM403" s="22"/>
      <c r="AN403" s="175"/>
      <c r="AO403" s="175"/>
      <c r="AP403" s="22"/>
      <c r="AQ403" s="22"/>
    </row>
    <row r="404" spans="1:43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I404" s="22"/>
      <c r="AJ404" s="22"/>
      <c r="AK404" s="22"/>
      <c r="AL404" s="22"/>
      <c r="AM404" s="22"/>
      <c r="AN404" s="175"/>
      <c r="AO404" s="175"/>
      <c r="AP404" s="22"/>
      <c r="AQ404" s="22"/>
    </row>
    <row r="405" spans="1:43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I405" s="22"/>
      <c r="AJ405" s="22"/>
      <c r="AK405" s="22"/>
      <c r="AL405" s="22"/>
      <c r="AM405" s="22"/>
      <c r="AN405" s="175"/>
      <c r="AO405" s="175"/>
      <c r="AP405" s="22"/>
      <c r="AQ405" s="22"/>
    </row>
    <row r="406" spans="1:43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I406" s="22"/>
      <c r="AJ406" s="22"/>
      <c r="AK406" s="22"/>
      <c r="AL406" s="22"/>
      <c r="AM406" s="22"/>
      <c r="AN406" s="175"/>
      <c r="AO406" s="175"/>
      <c r="AP406" s="22"/>
      <c r="AQ406" s="22"/>
    </row>
    <row r="407" spans="1:43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I407" s="22"/>
      <c r="AJ407" s="22"/>
      <c r="AK407" s="22"/>
      <c r="AL407" s="22"/>
      <c r="AM407" s="22"/>
      <c r="AN407" s="175"/>
      <c r="AO407" s="175"/>
      <c r="AP407" s="22"/>
      <c r="AQ407" s="22"/>
    </row>
    <row r="408" spans="1:43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I408" s="22"/>
      <c r="AJ408" s="22"/>
      <c r="AK408" s="22"/>
      <c r="AL408" s="22"/>
      <c r="AM408" s="22"/>
      <c r="AN408" s="175"/>
      <c r="AO408" s="175"/>
      <c r="AP408" s="22"/>
      <c r="AQ408" s="22"/>
    </row>
    <row r="409" spans="1:43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I409" s="22"/>
      <c r="AJ409" s="22"/>
      <c r="AK409" s="22"/>
      <c r="AL409" s="22"/>
      <c r="AM409" s="22"/>
      <c r="AN409" s="175"/>
      <c r="AO409" s="175"/>
      <c r="AP409" s="22"/>
      <c r="AQ409" s="22"/>
    </row>
    <row r="410" spans="1:43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I410" s="22"/>
      <c r="AJ410" s="22"/>
      <c r="AK410" s="22"/>
      <c r="AL410" s="22"/>
      <c r="AM410" s="22"/>
      <c r="AN410" s="175"/>
      <c r="AO410" s="175"/>
      <c r="AP410" s="22"/>
      <c r="AQ410" s="22"/>
    </row>
    <row r="411" spans="1:43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I411" s="22"/>
      <c r="AJ411" s="22"/>
      <c r="AK411" s="22"/>
      <c r="AL411" s="22"/>
      <c r="AM411" s="22"/>
      <c r="AN411" s="175"/>
      <c r="AO411" s="175"/>
      <c r="AP411" s="22"/>
      <c r="AQ411" s="22"/>
    </row>
    <row r="412" spans="1:43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I412" s="22"/>
      <c r="AJ412" s="22"/>
      <c r="AK412" s="22"/>
      <c r="AL412" s="22"/>
      <c r="AM412" s="22"/>
      <c r="AN412" s="175"/>
      <c r="AO412" s="175"/>
      <c r="AP412" s="22"/>
      <c r="AQ412" s="22"/>
    </row>
    <row r="413" spans="1:43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I413" s="22"/>
      <c r="AJ413" s="22"/>
      <c r="AK413" s="22"/>
      <c r="AL413" s="22"/>
      <c r="AM413" s="22"/>
      <c r="AN413" s="175"/>
      <c r="AO413" s="175"/>
      <c r="AP413" s="22"/>
      <c r="AQ413" s="22"/>
    </row>
    <row r="414" spans="1:43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I414" s="22"/>
      <c r="AJ414" s="22"/>
      <c r="AK414" s="22"/>
      <c r="AL414" s="22"/>
      <c r="AM414" s="22"/>
      <c r="AN414" s="175"/>
      <c r="AO414" s="175"/>
      <c r="AP414" s="22"/>
      <c r="AQ414" s="22"/>
    </row>
    <row r="415" spans="1:43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I415" s="22"/>
      <c r="AJ415" s="22"/>
      <c r="AK415" s="22"/>
      <c r="AL415" s="22"/>
      <c r="AM415" s="22"/>
      <c r="AN415" s="175"/>
      <c r="AO415" s="175"/>
      <c r="AP415" s="22"/>
      <c r="AQ415" s="22"/>
    </row>
    <row r="416" spans="1:43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I416" s="22"/>
      <c r="AJ416" s="22"/>
      <c r="AK416" s="22"/>
      <c r="AL416" s="22"/>
      <c r="AM416" s="22"/>
      <c r="AN416" s="175"/>
      <c r="AO416" s="175"/>
      <c r="AP416" s="22"/>
      <c r="AQ416" s="22"/>
    </row>
    <row r="417" spans="1:43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I417" s="22"/>
      <c r="AJ417" s="22"/>
      <c r="AK417" s="22"/>
      <c r="AL417" s="22"/>
      <c r="AM417" s="22"/>
      <c r="AN417" s="175"/>
      <c r="AO417" s="175"/>
      <c r="AP417" s="22"/>
      <c r="AQ417" s="22"/>
    </row>
    <row r="418" spans="1:43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I418" s="22"/>
      <c r="AJ418" s="22"/>
      <c r="AK418" s="22"/>
      <c r="AL418" s="22"/>
      <c r="AM418" s="22"/>
      <c r="AN418" s="175"/>
      <c r="AO418" s="175"/>
      <c r="AP418" s="22"/>
      <c r="AQ418" s="22"/>
    </row>
    <row r="419" spans="1:43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I419" s="22"/>
      <c r="AJ419" s="22"/>
      <c r="AK419" s="22"/>
      <c r="AL419" s="22"/>
      <c r="AM419" s="22"/>
      <c r="AN419" s="175"/>
      <c r="AO419" s="175"/>
      <c r="AP419" s="22"/>
      <c r="AQ419" s="22"/>
    </row>
    <row r="420" spans="1:43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I420" s="22"/>
      <c r="AJ420" s="22"/>
      <c r="AK420" s="22"/>
      <c r="AL420" s="22"/>
      <c r="AM420" s="22"/>
      <c r="AN420" s="175"/>
      <c r="AO420" s="175"/>
      <c r="AP420" s="22"/>
      <c r="AQ420" s="22"/>
    </row>
    <row r="421" spans="1:43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I421" s="22"/>
      <c r="AJ421" s="22"/>
      <c r="AK421" s="22"/>
      <c r="AL421" s="22"/>
      <c r="AM421" s="22"/>
      <c r="AN421" s="175"/>
      <c r="AO421" s="175"/>
      <c r="AP421" s="22"/>
      <c r="AQ421" s="22"/>
    </row>
    <row r="422" spans="1:43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I422" s="22"/>
      <c r="AJ422" s="22"/>
      <c r="AK422" s="22"/>
      <c r="AL422" s="22"/>
      <c r="AM422" s="22"/>
      <c r="AN422" s="175"/>
      <c r="AO422" s="175"/>
      <c r="AP422" s="22"/>
      <c r="AQ422" s="22"/>
    </row>
    <row r="423" spans="1:43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I423" s="22"/>
      <c r="AJ423" s="22"/>
      <c r="AK423" s="22"/>
      <c r="AL423" s="22"/>
      <c r="AM423" s="22"/>
      <c r="AN423" s="175"/>
      <c r="AO423" s="175"/>
      <c r="AP423" s="22"/>
      <c r="AQ423" s="22"/>
    </row>
    <row r="424" spans="1:43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I424" s="22"/>
      <c r="AJ424" s="22"/>
      <c r="AK424" s="22"/>
      <c r="AL424" s="22"/>
      <c r="AM424" s="22"/>
      <c r="AN424" s="175"/>
      <c r="AO424" s="175"/>
      <c r="AP424" s="22"/>
      <c r="AQ424" s="22"/>
    </row>
    <row r="425" spans="1:43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I425" s="22"/>
      <c r="AJ425" s="22"/>
      <c r="AK425" s="22"/>
      <c r="AL425" s="22"/>
      <c r="AM425" s="22"/>
      <c r="AN425" s="175"/>
      <c r="AO425" s="175"/>
      <c r="AP425" s="22"/>
      <c r="AQ425" s="22"/>
    </row>
    <row r="426" spans="1:43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I426" s="22"/>
      <c r="AJ426" s="22"/>
      <c r="AK426" s="22"/>
      <c r="AL426" s="22"/>
      <c r="AM426" s="22"/>
      <c r="AN426" s="175"/>
      <c r="AO426" s="175"/>
      <c r="AP426" s="22"/>
      <c r="AQ426" s="22"/>
    </row>
    <row r="427" spans="1:43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I427" s="22"/>
      <c r="AJ427" s="22"/>
      <c r="AK427" s="22"/>
      <c r="AL427" s="22"/>
      <c r="AM427" s="22"/>
      <c r="AN427" s="175"/>
      <c r="AO427" s="175"/>
      <c r="AP427" s="22"/>
      <c r="AQ427" s="22"/>
    </row>
    <row r="428" spans="1:43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I428" s="22"/>
      <c r="AJ428" s="22"/>
      <c r="AK428" s="22"/>
      <c r="AL428" s="22"/>
      <c r="AM428" s="22"/>
      <c r="AN428" s="175"/>
      <c r="AO428" s="175"/>
      <c r="AP428" s="22"/>
      <c r="AQ428" s="22"/>
    </row>
    <row r="429" spans="1:43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I429" s="22"/>
      <c r="AJ429" s="22"/>
      <c r="AK429" s="22"/>
      <c r="AL429" s="22"/>
      <c r="AM429" s="22"/>
      <c r="AN429" s="175"/>
      <c r="AO429" s="175"/>
      <c r="AP429" s="22"/>
      <c r="AQ429" s="22"/>
    </row>
    <row r="430" spans="1:43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I430" s="22"/>
      <c r="AJ430" s="22"/>
      <c r="AK430" s="22"/>
      <c r="AL430" s="22"/>
      <c r="AM430" s="22"/>
      <c r="AN430" s="175"/>
      <c r="AO430" s="175"/>
      <c r="AP430" s="22"/>
      <c r="AQ430" s="22"/>
    </row>
    <row r="431" spans="1:43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I431" s="22"/>
      <c r="AJ431" s="22"/>
      <c r="AK431" s="22"/>
      <c r="AL431" s="22"/>
      <c r="AM431" s="22"/>
      <c r="AN431" s="175"/>
      <c r="AO431" s="175"/>
      <c r="AP431" s="22"/>
      <c r="AQ431" s="22"/>
    </row>
    <row r="432" spans="1:43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I432" s="22"/>
      <c r="AJ432" s="22"/>
      <c r="AK432" s="22"/>
      <c r="AL432" s="22"/>
      <c r="AM432" s="22"/>
      <c r="AN432" s="175"/>
      <c r="AO432" s="175"/>
      <c r="AP432" s="22"/>
      <c r="AQ432" s="22"/>
    </row>
    <row r="433" spans="1:43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I433" s="22"/>
      <c r="AJ433" s="22"/>
      <c r="AK433" s="22"/>
      <c r="AL433" s="22"/>
      <c r="AM433" s="22"/>
      <c r="AN433" s="175"/>
      <c r="AO433" s="175"/>
      <c r="AP433" s="22"/>
      <c r="AQ433" s="22"/>
    </row>
    <row r="434" spans="1:43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I434" s="22"/>
      <c r="AJ434" s="22"/>
      <c r="AK434" s="22"/>
      <c r="AL434" s="22"/>
      <c r="AM434" s="22"/>
      <c r="AN434" s="175"/>
      <c r="AO434" s="175"/>
      <c r="AP434" s="22"/>
      <c r="AQ434" s="22"/>
    </row>
    <row r="435" spans="1:43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I435" s="22"/>
      <c r="AJ435" s="22"/>
      <c r="AK435" s="22"/>
      <c r="AL435" s="22"/>
      <c r="AM435" s="22"/>
      <c r="AN435" s="175"/>
      <c r="AO435" s="175"/>
      <c r="AP435" s="22"/>
      <c r="AQ435" s="22"/>
    </row>
    <row r="436" spans="1:43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I436" s="22"/>
      <c r="AJ436" s="22"/>
      <c r="AK436" s="22"/>
      <c r="AL436" s="22"/>
      <c r="AM436" s="22"/>
      <c r="AN436" s="175"/>
      <c r="AO436" s="175"/>
      <c r="AP436" s="22"/>
      <c r="AQ436" s="22"/>
    </row>
    <row r="437" spans="1:43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I437" s="22"/>
      <c r="AJ437" s="22"/>
      <c r="AK437" s="22"/>
      <c r="AL437" s="22"/>
      <c r="AM437" s="22"/>
      <c r="AN437" s="175"/>
      <c r="AO437" s="175"/>
      <c r="AP437" s="22"/>
      <c r="AQ437" s="22"/>
    </row>
    <row r="438" spans="1:43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I438" s="22"/>
      <c r="AJ438" s="22"/>
      <c r="AK438" s="22"/>
      <c r="AL438" s="22"/>
      <c r="AM438" s="22"/>
      <c r="AN438" s="175"/>
      <c r="AO438" s="175"/>
      <c r="AP438" s="22"/>
      <c r="AQ438" s="22"/>
    </row>
    <row r="439" spans="1:43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I439" s="22"/>
      <c r="AJ439" s="22"/>
      <c r="AK439" s="22"/>
      <c r="AL439" s="22"/>
      <c r="AM439" s="22"/>
      <c r="AN439" s="175"/>
      <c r="AO439" s="175"/>
      <c r="AP439" s="22"/>
      <c r="AQ439" s="22"/>
    </row>
    <row r="440" spans="1:43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I440" s="22"/>
      <c r="AJ440" s="22"/>
      <c r="AK440" s="22"/>
      <c r="AL440" s="22"/>
      <c r="AM440" s="22"/>
      <c r="AN440" s="175"/>
      <c r="AO440" s="175"/>
      <c r="AP440" s="22"/>
      <c r="AQ440" s="22"/>
    </row>
    <row r="441" spans="1:43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I441" s="22"/>
      <c r="AJ441" s="22"/>
      <c r="AK441" s="22"/>
      <c r="AL441" s="22"/>
      <c r="AM441" s="22"/>
      <c r="AN441" s="175"/>
      <c r="AO441" s="175"/>
      <c r="AP441" s="22"/>
      <c r="AQ441" s="22"/>
    </row>
    <row r="442" spans="1:43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I442" s="22"/>
      <c r="AJ442" s="22"/>
      <c r="AK442" s="22"/>
      <c r="AL442" s="22"/>
      <c r="AM442" s="22"/>
      <c r="AN442" s="175"/>
      <c r="AO442" s="175"/>
      <c r="AP442" s="22"/>
      <c r="AQ442" s="22"/>
    </row>
    <row r="443" spans="1:43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I443" s="22"/>
      <c r="AJ443" s="22"/>
      <c r="AK443" s="22"/>
      <c r="AL443" s="22"/>
      <c r="AM443" s="22"/>
      <c r="AN443" s="175"/>
      <c r="AO443" s="175"/>
      <c r="AP443" s="22"/>
      <c r="AQ443" s="22"/>
    </row>
    <row r="444" spans="1:43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I444" s="22"/>
      <c r="AJ444" s="22"/>
      <c r="AK444" s="22"/>
      <c r="AL444" s="22"/>
      <c r="AM444" s="22"/>
      <c r="AN444" s="175"/>
      <c r="AO444" s="175"/>
      <c r="AP444" s="22"/>
      <c r="AQ444" s="22"/>
    </row>
    <row r="445" spans="1:43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I445" s="22"/>
      <c r="AJ445" s="22"/>
      <c r="AK445" s="22"/>
      <c r="AL445" s="22"/>
      <c r="AM445" s="22"/>
      <c r="AN445" s="175"/>
      <c r="AO445" s="175"/>
      <c r="AP445" s="22"/>
      <c r="AQ445" s="22"/>
    </row>
    <row r="446" spans="1:43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I446" s="22"/>
      <c r="AJ446" s="22"/>
      <c r="AK446" s="22"/>
      <c r="AL446" s="22"/>
      <c r="AM446" s="22"/>
      <c r="AN446" s="175"/>
      <c r="AO446" s="175"/>
      <c r="AP446" s="22"/>
      <c r="AQ446" s="22"/>
    </row>
    <row r="447" spans="1:43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I447" s="22"/>
      <c r="AJ447" s="22"/>
      <c r="AK447" s="22"/>
      <c r="AL447" s="22"/>
      <c r="AM447" s="22"/>
      <c r="AN447" s="175"/>
      <c r="AO447" s="175"/>
      <c r="AP447" s="22"/>
      <c r="AQ447" s="22"/>
    </row>
    <row r="448" spans="1:43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I448" s="22"/>
      <c r="AJ448" s="22"/>
      <c r="AK448" s="22"/>
      <c r="AL448" s="22"/>
      <c r="AM448" s="22"/>
      <c r="AN448" s="175"/>
      <c r="AO448" s="175"/>
      <c r="AP448" s="22"/>
      <c r="AQ448" s="22"/>
    </row>
    <row r="449" spans="1:43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I449" s="22"/>
      <c r="AJ449" s="22"/>
      <c r="AK449" s="22"/>
      <c r="AL449" s="22"/>
      <c r="AM449" s="22"/>
      <c r="AN449" s="175"/>
      <c r="AO449" s="175"/>
      <c r="AP449" s="22"/>
      <c r="AQ449" s="22"/>
    </row>
    <row r="450" spans="1:43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I450" s="22"/>
      <c r="AJ450" s="22"/>
      <c r="AK450" s="22"/>
      <c r="AL450" s="22"/>
      <c r="AM450" s="22"/>
      <c r="AN450" s="175"/>
      <c r="AO450" s="175"/>
      <c r="AP450" s="22"/>
      <c r="AQ450" s="22"/>
    </row>
    <row r="451" spans="1:43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I451" s="22"/>
      <c r="AJ451" s="22"/>
      <c r="AK451" s="22"/>
      <c r="AL451" s="22"/>
      <c r="AM451" s="22"/>
      <c r="AN451" s="175"/>
      <c r="AO451" s="175"/>
      <c r="AP451" s="22"/>
      <c r="AQ451" s="22"/>
    </row>
    <row r="452" spans="1:43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I452" s="22"/>
      <c r="AJ452" s="22"/>
      <c r="AK452" s="22"/>
      <c r="AL452" s="22"/>
      <c r="AM452" s="22"/>
      <c r="AN452" s="175"/>
      <c r="AO452" s="175"/>
      <c r="AP452" s="22"/>
      <c r="AQ452" s="22"/>
    </row>
    <row r="453" spans="1:43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I453" s="22"/>
      <c r="AJ453" s="22"/>
      <c r="AK453" s="22"/>
      <c r="AL453" s="22"/>
      <c r="AM453" s="22"/>
      <c r="AN453" s="175"/>
      <c r="AO453" s="175"/>
      <c r="AP453" s="22"/>
      <c r="AQ453" s="22"/>
    </row>
    <row r="454" spans="1:43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I454" s="22"/>
      <c r="AJ454" s="22"/>
      <c r="AK454" s="22"/>
      <c r="AL454" s="22"/>
      <c r="AM454" s="22"/>
      <c r="AN454" s="175"/>
      <c r="AO454" s="175"/>
      <c r="AP454" s="22"/>
      <c r="AQ454" s="22"/>
    </row>
    <row r="455" spans="1:43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I455" s="22"/>
      <c r="AJ455" s="22"/>
      <c r="AK455" s="22"/>
      <c r="AL455" s="22"/>
      <c r="AM455" s="22"/>
      <c r="AN455" s="175"/>
      <c r="AO455" s="175"/>
      <c r="AP455" s="22"/>
      <c r="AQ455" s="22"/>
    </row>
    <row r="456" spans="1:43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I456" s="22"/>
      <c r="AJ456" s="22"/>
      <c r="AK456" s="22"/>
      <c r="AL456" s="22"/>
      <c r="AM456" s="22"/>
      <c r="AN456" s="175"/>
      <c r="AO456" s="175"/>
      <c r="AP456" s="22"/>
      <c r="AQ456" s="22"/>
    </row>
    <row r="457" spans="1:43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I457" s="22"/>
      <c r="AJ457" s="22"/>
      <c r="AK457" s="22"/>
      <c r="AL457" s="22"/>
      <c r="AM457" s="22"/>
      <c r="AN457" s="175"/>
      <c r="AO457" s="175"/>
      <c r="AP457" s="22"/>
      <c r="AQ457" s="22"/>
    </row>
    <row r="458" spans="1:43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I458" s="22"/>
      <c r="AJ458" s="22"/>
      <c r="AK458" s="22"/>
      <c r="AL458" s="22"/>
      <c r="AM458" s="22"/>
      <c r="AN458" s="175"/>
      <c r="AO458" s="175"/>
      <c r="AP458" s="22"/>
      <c r="AQ458" s="22"/>
    </row>
    <row r="459" spans="1:43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I459" s="22"/>
      <c r="AJ459" s="22"/>
      <c r="AK459" s="22"/>
      <c r="AL459" s="22"/>
      <c r="AM459" s="22"/>
      <c r="AN459" s="175"/>
      <c r="AO459" s="175"/>
      <c r="AP459" s="22"/>
      <c r="AQ459" s="22"/>
    </row>
    <row r="460" spans="1:43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I460" s="22"/>
      <c r="AJ460" s="22"/>
      <c r="AK460" s="22"/>
      <c r="AL460" s="22"/>
      <c r="AM460" s="22"/>
      <c r="AN460" s="175"/>
      <c r="AO460" s="175"/>
      <c r="AP460" s="22"/>
      <c r="AQ460" s="22"/>
    </row>
    <row r="461" spans="1:43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I461" s="22"/>
      <c r="AJ461" s="22"/>
      <c r="AK461" s="22"/>
      <c r="AL461" s="22"/>
      <c r="AM461" s="22"/>
      <c r="AN461" s="175"/>
      <c r="AO461" s="175"/>
      <c r="AP461" s="22"/>
      <c r="AQ461" s="22"/>
    </row>
    <row r="462" spans="1:43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I462" s="22"/>
      <c r="AJ462" s="22"/>
      <c r="AK462" s="22"/>
      <c r="AL462" s="22"/>
      <c r="AM462" s="22"/>
      <c r="AN462" s="175"/>
      <c r="AO462" s="175"/>
      <c r="AP462" s="22"/>
      <c r="AQ462" s="22"/>
    </row>
    <row r="463" spans="1:43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I463" s="22"/>
      <c r="AJ463" s="22"/>
      <c r="AK463" s="22"/>
      <c r="AL463" s="22"/>
      <c r="AM463" s="22"/>
      <c r="AN463" s="175"/>
      <c r="AO463" s="175"/>
      <c r="AP463" s="22"/>
      <c r="AQ463" s="22"/>
    </row>
    <row r="464" spans="1:43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I464" s="22"/>
      <c r="AJ464" s="22"/>
      <c r="AK464" s="22"/>
      <c r="AL464" s="22"/>
      <c r="AM464" s="22"/>
      <c r="AN464" s="175"/>
      <c r="AO464" s="175"/>
      <c r="AP464" s="22"/>
      <c r="AQ464" s="22"/>
    </row>
    <row r="465" spans="1:43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I465" s="22"/>
      <c r="AJ465" s="22"/>
      <c r="AK465" s="22"/>
      <c r="AL465" s="22"/>
      <c r="AM465" s="22"/>
      <c r="AN465" s="175"/>
      <c r="AO465" s="175"/>
      <c r="AP465" s="22"/>
      <c r="AQ465" s="22"/>
    </row>
    <row r="466" spans="1:43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I466" s="22"/>
      <c r="AJ466" s="22"/>
      <c r="AK466" s="22"/>
      <c r="AL466" s="22"/>
      <c r="AM466" s="22"/>
      <c r="AN466" s="175"/>
      <c r="AO466" s="175"/>
      <c r="AP466" s="22"/>
      <c r="AQ466" s="22"/>
    </row>
    <row r="467" spans="1:43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I467" s="22"/>
      <c r="AJ467" s="22"/>
      <c r="AK467" s="22"/>
      <c r="AL467" s="22"/>
      <c r="AM467" s="22"/>
      <c r="AN467" s="175"/>
      <c r="AO467" s="175"/>
      <c r="AP467" s="22"/>
      <c r="AQ467" s="22"/>
    </row>
    <row r="468" spans="1:43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I468" s="22"/>
      <c r="AJ468" s="22"/>
      <c r="AK468" s="22"/>
      <c r="AL468" s="22"/>
      <c r="AM468" s="22"/>
      <c r="AN468" s="175"/>
      <c r="AO468" s="175"/>
      <c r="AP468" s="22"/>
      <c r="AQ468" s="22"/>
    </row>
    <row r="469" spans="1:43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I469" s="22"/>
      <c r="AJ469" s="22"/>
      <c r="AK469" s="22"/>
      <c r="AL469" s="22"/>
      <c r="AM469" s="22"/>
      <c r="AN469" s="175"/>
      <c r="AO469" s="175"/>
      <c r="AP469" s="22"/>
      <c r="AQ469" s="22"/>
    </row>
    <row r="470" spans="1:43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I470" s="22"/>
      <c r="AJ470" s="22"/>
      <c r="AK470" s="22"/>
      <c r="AL470" s="22"/>
      <c r="AM470" s="22"/>
      <c r="AN470" s="175"/>
      <c r="AO470" s="175"/>
      <c r="AP470" s="22"/>
      <c r="AQ470" s="22"/>
    </row>
    <row r="471" spans="1:43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I471" s="22"/>
      <c r="AJ471" s="22"/>
      <c r="AK471" s="22"/>
      <c r="AL471" s="22"/>
      <c r="AM471" s="22"/>
      <c r="AN471" s="175"/>
      <c r="AO471" s="175"/>
      <c r="AP471" s="22"/>
      <c r="AQ471" s="22"/>
    </row>
    <row r="472" spans="1:43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I472" s="22"/>
      <c r="AJ472" s="22"/>
      <c r="AK472" s="22"/>
      <c r="AL472" s="22"/>
      <c r="AM472" s="22"/>
      <c r="AN472" s="175"/>
      <c r="AO472" s="175"/>
      <c r="AP472" s="22"/>
      <c r="AQ472" s="22"/>
    </row>
    <row r="473" spans="1:43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I473" s="22"/>
      <c r="AJ473" s="22"/>
      <c r="AK473" s="22"/>
      <c r="AL473" s="22"/>
      <c r="AM473" s="22"/>
      <c r="AN473" s="175"/>
      <c r="AO473" s="175"/>
      <c r="AP473" s="22"/>
      <c r="AQ473" s="22"/>
    </row>
    <row r="474" spans="1:43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I474" s="22"/>
      <c r="AJ474" s="22"/>
      <c r="AK474" s="22"/>
      <c r="AL474" s="22"/>
      <c r="AM474" s="22"/>
      <c r="AN474" s="175"/>
      <c r="AO474" s="175"/>
      <c r="AP474" s="22"/>
      <c r="AQ474" s="22"/>
    </row>
    <row r="475" spans="1:43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I475" s="22"/>
      <c r="AJ475" s="22"/>
      <c r="AK475" s="22"/>
      <c r="AL475" s="22"/>
      <c r="AM475" s="22"/>
      <c r="AN475" s="175"/>
      <c r="AO475" s="175"/>
      <c r="AP475" s="22"/>
      <c r="AQ475" s="22"/>
    </row>
    <row r="476" spans="1:43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I476" s="22"/>
      <c r="AJ476" s="22"/>
      <c r="AK476" s="22"/>
      <c r="AL476" s="22"/>
      <c r="AM476" s="22"/>
      <c r="AN476" s="175"/>
      <c r="AO476" s="175"/>
      <c r="AP476" s="22"/>
      <c r="AQ476" s="22"/>
    </row>
    <row r="477" spans="1:43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I477" s="22"/>
      <c r="AJ477" s="22"/>
      <c r="AK477" s="22"/>
      <c r="AL477" s="22"/>
      <c r="AM477" s="22"/>
      <c r="AN477" s="175"/>
      <c r="AO477" s="175"/>
      <c r="AP477" s="22"/>
      <c r="AQ477" s="22"/>
    </row>
    <row r="478" spans="1:43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I478" s="22"/>
      <c r="AJ478" s="22"/>
      <c r="AK478" s="22"/>
      <c r="AL478" s="22"/>
      <c r="AM478" s="22"/>
      <c r="AN478" s="175"/>
      <c r="AO478" s="175"/>
      <c r="AP478" s="22"/>
      <c r="AQ478" s="22"/>
    </row>
    <row r="479" spans="1:43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I479" s="22"/>
      <c r="AJ479" s="22"/>
      <c r="AK479" s="22"/>
      <c r="AL479" s="22"/>
      <c r="AM479" s="22"/>
      <c r="AN479" s="175"/>
      <c r="AO479" s="175"/>
      <c r="AP479" s="22"/>
      <c r="AQ479" s="22"/>
    </row>
    <row r="480" spans="1:43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I480" s="22"/>
      <c r="AJ480" s="22"/>
      <c r="AK480" s="22"/>
      <c r="AL480" s="22"/>
      <c r="AM480" s="22"/>
      <c r="AN480" s="175"/>
      <c r="AO480" s="175"/>
      <c r="AP480" s="22"/>
      <c r="AQ480" s="22"/>
    </row>
    <row r="481" spans="1:43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I481" s="22"/>
      <c r="AJ481" s="22"/>
      <c r="AK481" s="22"/>
      <c r="AL481" s="22"/>
      <c r="AM481" s="22"/>
      <c r="AN481" s="175"/>
      <c r="AO481" s="175"/>
      <c r="AP481" s="22"/>
      <c r="AQ481" s="22"/>
    </row>
    <row r="482" spans="1:43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I482" s="22"/>
      <c r="AJ482" s="22"/>
      <c r="AK482" s="22"/>
      <c r="AL482" s="22"/>
      <c r="AM482" s="22"/>
      <c r="AN482" s="175"/>
      <c r="AO482" s="175"/>
      <c r="AP482" s="22"/>
      <c r="AQ482" s="22"/>
    </row>
    <row r="483" spans="1:43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I483" s="22"/>
      <c r="AJ483" s="22"/>
      <c r="AK483" s="22"/>
      <c r="AL483" s="22"/>
      <c r="AM483" s="22"/>
      <c r="AN483" s="175"/>
      <c r="AO483" s="175"/>
      <c r="AP483" s="22"/>
      <c r="AQ483" s="22"/>
    </row>
    <row r="484" spans="1:43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I484" s="22"/>
      <c r="AJ484" s="22"/>
      <c r="AK484" s="22"/>
      <c r="AL484" s="22"/>
      <c r="AM484" s="22"/>
      <c r="AN484" s="175"/>
      <c r="AO484" s="175"/>
      <c r="AP484" s="22"/>
      <c r="AQ484" s="22"/>
    </row>
    <row r="485" spans="1:43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I485" s="22"/>
      <c r="AJ485" s="22"/>
      <c r="AK485" s="22"/>
      <c r="AL485" s="22"/>
      <c r="AM485" s="22"/>
      <c r="AN485" s="175"/>
      <c r="AO485" s="175"/>
      <c r="AP485" s="22"/>
      <c r="AQ485" s="22"/>
    </row>
    <row r="486" spans="1:43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I486" s="22"/>
      <c r="AJ486" s="22"/>
      <c r="AK486" s="22"/>
      <c r="AL486" s="22"/>
      <c r="AM486" s="22"/>
      <c r="AN486" s="175"/>
      <c r="AO486" s="175"/>
      <c r="AP486" s="22"/>
      <c r="AQ486" s="22"/>
    </row>
    <row r="487" spans="1:43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I487" s="22"/>
      <c r="AJ487" s="22"/>
      <c r="AK487" s="22"/>
      <c r="AL487" s="22"/>
      <c r="AM487" s="22"/>
      <c r="AN487" s="175"/>
      <c r="AO487" s="175"/>
      <c r="AP487" s="22"/>
      <c r="AQ487" s="22"/>
    </row>
    <row r="488" spans="1:43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I488" s="22"/>
      <c r="AJ488" s="22"/>
      <c r="AK488" s="22"/>
      <c r="AL488" s="22"/>
      <c r="AM488" s="22"/>
      <c r="AN488" s="175"/>
      <c r="AO488" s="175"/>
      <c r="AP488" s="22"/>
      <c r="AQ488" s="22"/>
    </row>
    <row r="489" spans="1:43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I489" s="22"/>
      <c r="AJ489" s="22"/>
      <c r="AK489" s="22"/>
      <c r="AL489" s="22"/>
      <c r="AM489" s="22"/>
      <c r="AN489" s="175"/>
      <c r="AO489" s="175"/>
      <c r="AP489" s="22"/>
      <c r="AQ489" s="22"/>
    </row>
    <row r="490" spans="1:43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I490" s="22"/>
      <c r="AJ490" s="22"/>
      <c r="AK490" s="22"/>
      <c r="AL490" s="22"/>
      <c r="AM490" s="22"/>
      <c r="AN490" s="175"/>
      <c r="AO490" s="175"/>
      <c r="AP490" s="22"/>
      <c r="AQ490" s="22"/>
    </row>
    <row r="491" spans="1:43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I491" s="22"/>
      <c r="AJ491" s="22"/>
      <c r="AK491" s="22"/>
      <c r="AL491" s="22"/>
      <c r="AM491" s="22"/>
      <c r="AN491" s="175"/>
      <c r="AO491" s="175"/>
      <c r="AP491" s="22"/>
      <c r="AQ491" s="22"/>
    </row>
    <row r="492" spans="1:43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I492" s="22"/>
      <c r="AJ492" s="22"/>
      <c r="AK492" s="22"/>
      <c r="AL492" s="22"/>
      <c r="AM492" s="22"/>
      <c r="AN492" s="175"/>
      <c r="AO492" s="175"/>
      <c r="AP492" s="22"/>
      <c r="AQ492" s="22"/>
    </row>
    <row r="493" spans="1:43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I493" s="22"/>
      <c r="AJ493" s="22"/>
      <c r="AK493" s="22"/>
      <c r="AL493" s="22"/>
      <c r="AM493" s="22"/>
      <c r="AN493" s="175"/>
      <c r="AO493" s="175"/>
      <c r="AP493" s="22"/>
      <c r="AQ493" s="22"/>
    </row>
    <row r="494" spans="1:43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I494" s="22"/>
      <c r="AJ494" s="22"/>
      <c r="AK494" s="22"/>
      <c r="AL494" s="22"/>
      <c r="AM494" s="22"/>
      <c r="AN494" s="175"/>
      <c r="AO494" s="175"/>
      <c r="AP494" s="22"/>
      <c r="AQ494" s="22"/>
    </row>
    <row r="495" spans="1:43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I495" s="22"/>
      <c r="AJ495" s="22"/>
      <c r="AK495" s="22"/>
      <c r="AL495" s="22"/>
      <c r="AM495" s="22"/>
      <c r="AN495" s="175"/>
      <c r="AO495" s="175"/>
      <c r="AP495" s="22"/>
      <c r="AQ495" s="22"/>
    </row>
    <row r="496" spans="1:43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I496" s="22"/>
      <c r="AJ496" s="22"/>
      <c r="AK496" s="22"/>
      <c r="AL496" s="22"/>
      <c r="AM496" s="22"/>
      <c r="AN496" s="175"/>
      <c r="AO496" s="175"/>
      <c r="AP496" s="22"/>
      <c r="AQ496" s="22"/>
    </row>
    <row r="497" spans="1:43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I497" s="22"/>
      <c r="AJ497" s="22"/>
      <c r="AK497" s="22"/>
      <c r="AL497" s="22"/>
      <c r="AM497" s="22"/>
      <c r="AN497" s="175"/>
      <c r="AO497" s="175"/>
      <c r="AP497" s="22"/>
      <c r="AQ497" s="22"/>
    </row>
    <row r="498" spans="1:43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I498" s="22"/>
      <c r="AJ498" s="22"/>
      <c r="AK498" s="22"/>
      <c r="AL498" s="22"/>
      <c r="AM498" s="22"/>
      <c r="AN498" s="175"/>
      <c r="AO498" s="175"/>
      <c r="AP498" s="22"/>
      <c r="AQ498" s="22"/>
    </row>
    <row r="499" spans="1:43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I499" s="22"/>
      <c r="AJ499" s="22"/>
      <c r="AK499" s="22"/>
      <c r="AL499" s="22"/>
      <c r="AM499" s="22"/>
      <c r="AN499" s="175"/>
      <c r="AO499" s="175"/>
      <c r="AP499" s="22"/>
      <c r="AQ499" s="22"/>
    </row>
    <row r="500" spans="1:43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I500" s="22"/>
      <c r="AJ500" s="22"/>
      <c r="AK500" s="22"/>
      <c r="AL500" s="22"/>
      <c r="AM500" s="22"/>
      <c r="AN500" s="175"/>
      <c r="AO500" s="175"/>
      <c r="AP500" s="22"/>
      <c r="AQ500" s="22"/>
    </row>
    <row r="501" spans="1:43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I501" s="22"/>
      <c r="AJ501" s="22"/>
      <c r="AK501" s="22"/>
      <c r="AL501" s="22"/>
      <c r="AM501" s="22"/>
      <c r="AN501" s="175"/>
      <c r="AO501" s="175"/>
      <c r="AP501" s="22"/>
      <c r="AQ501" s="22"/>
    </row>
    <row r="502" spans="1:43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I502" s="22"/>
      <c r="AJ502" s="22"/>
      <c r="AK502" s="22"/>
      <c r="AL502" s="22"/>
      <c r="AM502" s="22"/>
      <c r="AN502" s="175"/>
      <c r="AO502" s="175"/>
      <c r="AP502" s="22"/>
      <c r="AQ502" s="22"/>
    </row>
    <row r="503" spans="1:43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I503" s="22"/>
      <c r="AJ503" s="22"/>
      <c r="AK503" s="22"/>
      <c r="AL503" s="22"/>
      <c r="AM503" s="22"/>
      <c r="AN503" s="175"/>
      <c r="AO503" s="175"/>
      <c r="AP503" s="22"/>
      <c r="AQ503" s="22"/>
    </row>
    <row r="504" spans="1:43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I504" s="22"/>
      <c r="AJ504" s="22"/>
      <c r="AK504" s="22"/>
      <c r="AL504" s="22"/>
      <c r="AM504" s="22"/>
      <c r="AN504" s="175"/>
      <c r="AO504" s="175"/>
      <c r="AP504" s="22"/>
      <c r="AQ504" s="22"/>
    </row>
    <row r="505" spans="1:43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I505" s="22"/>
      <c r="AJ505" s="22"/>
      <c r="AK505" s="22"/>
      <c r="AL505" s="22"/>
      <c r="AM505" s="22"/>
      <c r="AN505" s="175"/>
      <c r="AO505" s="175"/>
      <c r="AP505" s="22"/>
      <c r="AQ505" s="22"/>
    </row>
    <row r="506" spans="1:43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I506" s="22"/>
      <c r="AJ506" s="22"/>
      <c r="AK506" s="22"/>
      <c r="AL506" s="22"/>
      <c r="AM506" s="22"/>
      <c r="AN506" s="175"/>
      <c r="AO506" s="175"/>
      <c r="AP506" s="22"/>
      <c r="AQ506" s="22"/>
    </row>
    <row r="507" spans="1:43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I507" s="22"/>
      <c r="AJ507" s="22"/>
      <c r="AK507" s="22"/>
      <c r="AL507" s="22"/>
      <c r="AM507" s="22"/>
      <c r="AN507" s="175"/>
      <c r="AO507" s="175"/>
      <c r="AP507" s="22"/>
      <c r="AQ507" s="22"/>
    </row>
    <row r="508" spans="1:43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I508" s="22"/>
      <c r="AJ508" s="22"/>
      <c r="AK508" s="22"/>
      <c r="AL508" s="22"/>
      <c r="AM508" s="22"/>
      <c r="AN508" s="175"/>
      <c r="AO508" s="175"/>
      <c r="AP508" s="22"/>
      <c r="AQ508" s="22"/>
    </row>
    <row r="509" spans="1:43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I509" s="22"/>
      <c r="AJ509" s="22"/>
      <c r="AK509" s="22"/>
      <c r="AL509" s="22"/>
      <c r="AM509" s="22"/>
      <c r="AN509" s="175"/>
      <c r="AO509" s="175"/>
      <c r="AP509" s="22"/>
      <c r="AQ509" s="22"/>
    </row>
    <row r="510" spans="1:43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I510" s="22"/>
      <c r="AJ510" s="22"/>
      <c r="AK510" s="22"/>
      <c r="AL510" s="22"/>
      <c r="AM510" s="22"/>
      <c r="AN510" s="175"/>
      <c r="AO510" s="175"/>
      <c r="AP510" s="22"/>
      <c r="AQ510" s="22"/>
    </row>
    <row r="511" spans="1:43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I511" s="22"/>
      <c r="AJ511" s="22"/>
      <c r="AK511" s="22"/>
      <c r="AL511" s="22"/>
      <c r="AM511" s="22"/>
      <c r="AN511" s="175"/>
      <c r="AO511" s="175"/>
      <c r="AP511" s="22"/>
      <c r="AQ511" s="22"/>
    </row>
    <row r="512" spans="1:43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I512" s="22"/>
      <c r="AJ512" s="22"/>
      <c r="AK512" s="22"/>
      <c r="AL512" s="22"/>
      <c r="AM512" s="22"/>
      <c r="AN512" s="175"/>
      <c r="AO512" s="175"/>
      <c r="AP512" s="22"/>
      <c r="AQ512" s="22"/>
    </row>
    <row r="513" spans="1:43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I513" s="22"/>
      <c r="AJ513" s="22"/>
      <c r="AK513" s="22"/>
      <c r="AL513" s="22"/>
      <c r="AM513" s="22"/>
      <c r="AN513" s="175"/>
      <c r="AO513" s="175"/>
      <c r="AP513" s="22"/>
      <c r="AQ513" s="22"/>
    </row>
    <row r="514" spans="1:43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I514" s="22"/>
      <c r="AJ514" s="22"/>
      <c r="AK514" s="22"/>
      <c r="AL514" s="22"/>
      <c r="AM514" s="22"/>
      <c r="AN514" s="175"/>
      <c r="AO514" s="175"/>
      <c r="AP514" s="22"/>
      <c r="AQ514" s="22"/>
    </row>
    <row r="515" spans="1:43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I515" s="22"/>
      <c r="AJ515" s="22"/>
      <c r="AK515" s="22"/>
      <c r="AL515" s="22"/>
      <c r="AM515" s="22"/>
      <c r="AN515" s="175"/>
      <c r="AO515" s="175"/>
      <c r="AP515" s="22"/>
      <c r="AQ515" s="22"/>
    </row>
    <row r="516" spans="1:43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I516" s="22"/>
      <c r="AJ516" s="22"/>
      <c r="AK516" s="22"/>
      <c r="AL516" s="22"/>
      <c r="AM516" s="22"/>
      <c r="AN516" s="175"/>
      <c r="AO516" s="175"/>
      <c r="AP516" s="22"/>
      <c r="AQ516" s="22"/>
    </row>
    <row r="517" spans="1:43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I517" s="22"/>
      <c r="AJ517" s="22"/>
      <c r="AK517" s="22"/>
      <c r="AL517" s="22"/>
      <c r="AM517" s="22"/>
      <c r="AN517" s="175"/>
      <c r="AO517" s="175"/>
      <c r="AP517" s="22"/>
      <c r="AQ517" s="22"/>
    </row>
    <row r="518" spans="1:43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I518" s="22"/>
      <c r="AJ518" s="22"/>
      <c r="AK518" s="22"/>
      <c r="AL518" s="22"/>
      <c r="AM518" s="22"/>
      <c r="AN518" s="175"/>
      <c r="AO518" s="175"/>
      <c r="AP518" s="22"/>
      <c r="AQ518" s="22"/>
    </row>
    <row r="519" spans="1:43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I519" s="22"/>
      <c r="AJ519" s="22"/>
      <c r="AK519" s="22"/>
      <c r="AL519" s="22"/>
      <c r="AM519" s="22"/>
      <c r="AN519" s="175"/>
      <c r="AO519" s="175"/>
      <c r="AP519" s="22"/>
      <c r="AQ519" s="22"/>
    </row>
    <row r="520" spans="1:43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I520" s="22"/>
      <c r="AJ520" s="22"/>
      <c r="AK520" s="22"/>
      <c r="AL520" s="22"/>
      <c r="AM520" s="22"/>
      <c r="AN520" s="175"/>
      <c r="AO520" s="175"/>
      <c r="AP520" s="22"/>
      <c r="AQ520" s="22"/>
    </row>
    <row r="521" spans="1:43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I521" s="22"/>
      <c r="AJ521" s="22"/>
      <c r="AK521" s="22"/>
      <c r="AL521" s="22"/>
      <c r="AM521" s="22"/>
      <c r="AN521" s="175"/>
      <c r="AO521" s="175"/>
      <c r="AP521" s="22"/>
      <c r="AQ521" s="22"/>
    </row>
    <row r="522" spans="1:43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I522" s="22"/>
      <c r="AJ522" s="22"/>
      <c r="AK522" s="22"/>
      <c r="AL522" s="22"/>
      <c r="AM522" s="22"/>
      <c r="AN522" s="175"/>
      <c r="AO522" s="175"/>
      <c r="AP522" s="22"/>
      <c r="AQ522" s="22"/>
    </row>
    <row r="523" spans="1:43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I523" s="22"/>
      <c r="AJ523" s="22"/>
      <c r="AK523" s="22"/>
      <c r="AL523" s="22"/>
      <c r="AM523" s="22"/>
      <c r="AN523" s="175"/>
      <c r="AO523" s="175"/>
      <c r="AP523" s="22"/>
      <c r="AQ523" s="22"/>
    </row>
    <row r="524" spans="1:43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I524" s="22"/>
      <c r="AJ524" s="22"/>
      <c r="AK524" s="22"/>
      <c r="AL524" s="22"/>
      <c r="AM524" s="22"/>
      <c r="AN524" s="175"/>
      <c r="AO524" s="175"/>
      <c r="AP524" s="22"/>
      <c r="AQ524" s="22"/>
    </row>
    <row r="525" spans="1:43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I525" s="22"/>
      <c r="AJ525" s="22"/>
      <c r="AK525" s="22"/>
      <c r="AL525" s="22"/>
      <c r="AM525" s="22"/>
      <c r="AN525" s="175"/>
      <c r="AO525" s="175"/>
      <c r="AP525" s="22"/>
      <c r="AQ525" s="22"/>
    </row>
    <row r="526" spans="1:43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I526" s="22"/>
      <c r="AJ526" s="22"/>
      <c r="AK526" s="22"/>
      <c r="AL526" s="22"/>
      <c r="AM526" s="22"/>
      <c r="AN526" s="175"/>
      <c r="AO526" s="175"/>
      <c r="AP526" s="22"/>
      <c r="AQ526" s="22"/>
    </row>
    <row r="527" spans="1:43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I527" s="22"/>
      <c r="AJ527" s="22"/>
      <c r="AK527" s="22"/>
      <c r="AL527" s="22"/>
      <c r="AM527" s="22"/>
      <c r="AN527" s="175"/>
      <c r="AO527" s="175"/>
      <c r="AP527" s="22"/>
      <c r="AQ527" s="22"/>
    </row>
    <row r="528" spans="1:43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I528" s="22"/>
      <c r="AJ528" s="22"/>
      <c r="AK528" s="22"/>
      <c r="AL528" s="22"/>
      <c r="AM528" s="22"/>
      <c r="AN528" s="175"/>
      <c r="AO528" s="175"/>
      <c r="AP528" s="22"/>
      <c r="AQ528" s="22"/>
    </row>
    <row r="529" spans="1:43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I529" s="22"/>
      <c r="AJ529" s="22"/>
      <c r="AK529" s="22"/>
      <c r="AL529" s="22"/>
      <c r="AM529" s="22"/>
      <c r="AN529" s="175"/>
      <c r="AO529" s="175"/>
      <c r="AP529" s="22"/>
      <c r="AQ529" s="22"/>
    </row>
    <row r="530" spans="1:43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I530" s="22"/>
      <c r="AJ530" s="22"/>
      <c r="AK530" s="22"/>
      <c r="AL530" s="22"/>
      <c r="AM530" s="22"/>
      <c r="AN530" s="175"/>
      <c r="AO530" s="175"/>
      <c r="AP530" s="22"/>
      <c r="AQ530" s="22"/>
    </row>
    <row r="531" spans="1:43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I531" s="22"/>
      <c r="AJ531" s="22"/>
      <c r="AK531" s="22"/>
      <c r="AL531" s="22"/>
      <c r="AM531" s="22"/>
      <c r="AN531" s="175"/>
      <c r="AO531" s="175"/>
      <c r="AP531" s="22"/>
      <c r="AQ531" s="22"/>
    </row>
    <row r="532" spans="1:43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I532" s="22"/>
      <c r="AJ532" s="22"/>
      <c r="AK532" s="22"/>
      <c r="AL532" s="22"/>
      <c r="AM532" s="22"/>
      <c r="AN532" s="175"/>
      <c r="AO532" s="175"/>
      <c r="AP532" s="22"/>
      <c r="AQ532" s="22"/>
    </row>
    <row r="533" spans="1:43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I533" s="22"/>
      <c r="AJ533" s="22"/>
      <c r="AK533" s="22"/>
      <c r="AL533" s="22"/>
      <c r="AM533" s="22"/>
      <c r="AN533" s="175"/>
      <c r="AO533" s="175"/>
      <c r="AP533" s="22"/>
      <c r="AQ533" s="22"/>
    </row>
    <row r="534" spans="1:43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I534" s="22"/>
      <c r="AJ534" s="22"/>
      <c r="AK534" s="22"/>
      <c r="AL534" s="22"/>
      <c r="AM534" s="22"/>
      <c r="AN534" s="175"/>
      <c r="AO534" s="175"/>
      <c r="AP534" s="22"/>
      <c r="AQ534" s="22"/>
    </row>
    <row r="535" spans="1:43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I535" s="22"/>
      <c r="AJ535" s="22"/>
      <c r="AK535" s="22"/>
      <c r="AL535" s="22"/>
      <c r="AM535" s="22"/>
      <c r="AN535" s="175"/>
      <c r="AO535" s="175"/>
      <c r="AP535" s="22"/>
      <c r="AQ535" s="22"/>
    </row>
    <row r="536" spans="1:43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I536" s="22"/>
      <c r="AJ536" s="22"/>
      <c r="AK536" s="22"/>
      <c r="AL536" s="22"/>
      <c r="AM536" s="22"/>
      <c r="AN536" s="175"/>
      <c r="AO536" s="175"/>
      <c r="AP536" s="22"/>
      <c r="AQ536" s="22"/>
    </row>
    <row r="537" spans="1:43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I537" s="22"/>
      <c r="AJ537" s="22"/>
      <c r="AK537" s="22"/>
      <c r="AL537" s="22"/>
      <c r="AM537" s="22"/>
      <c r="AN537" s="175"/>
      <c r="AO537" s="175"/>
      <c r="AP537" s="22"/>
      <c r="AQ537" s="22"/>
    </row>
    <row r="538" spans="1:43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I538" s="22"/>
      <c r="AJ538" s="22"/>
      <c r="AK538" s="22"/>
      <c r="AL538" s="22"/>
      <c r="AM538" s="22"/>
      <c r="AN538" s="175"/>
      <c r="AO538" s="175"/>
      <c r="AP538" s="22"/>
      <c r="AQ538" s="22"/>
    </row>
    <row r="539" spans="1:43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I539" s="22"/>
      <c r="AJ539" s="22"/>
      <c r="AK539" s="22"/>
      <c r="AL539" s="22"/>
      <c r="AM539" s="22"/>
      <c r="AN539" s="175"/>
      <c r="AO539" s="175"/>
      <c r="AP539" s="22"/>
      <c r="AQ539" s="22"/>
    </row>
    <row r="540" spans="1:43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I540" s="22"/>
      <c r="AJ540" s="22"/>
      <c r="AK540" s="22"/>
      <c r="AL540" s="22"/>
      <c r="AM540" s="22"/>
      <c r="AN540" s="175"/>
      <c r="AO540" s="175"/>
      <c r="AP540" s="22"/>
      <c r="AQ540" s="22"/>
    </row>
    <row r="541" spans="1:43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I541" s="22"/>
      <c r="AJ541" s="22"/>
      <c r="AK541" s="22"/>
      <c r="AL541" s="22"/>
      <c r="AM541" s="22"/>
      <c r="AN541" s="175"/>
      <c r="AO541" s="175"/>
      <c r="AP541" s="22"/>
      <c r="AQ541" s="22"/>
    </row>
    <row r="542" spans="1:43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I542" s="22"/>
      <c r="AJ542" s="22"/>
      <c r="AK542" s="22"/>
      <c r="AL542" s="22"/>
      <c r="AM542" s="22"/>
      <c r="AN542" s="175"/>
      <c r="AO542" s="175"/>
      <c r="AP542" s="22"/>
      <c r="AQ542" s="22"/>
    </row>
    <row r="543" spans="1:43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I543" s="22"/>
      <c r="AJ543" s="22"/>
      <c r="AK543" s="22"/>
      <c r="AL543" s="22"/>
      <c r="AM543" s="22"/>
      <c r="AN543" s="175"/>
      <c r="AO543" s="175"/>
      <c r="AP543" s="22"/>
      <c r="AQ543" s="22"/>
    </row>
    <row r="544" spans="1:43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I544" s="22"/>
      <c r="AJ544" s="22"/>
      <c r="AK544" s="22"/>
      <c r="AL544" s="22"/>
      <c r="AM544" s="22"/>
      <c r="AN544" s="175"/>
      <c r="AO544" s="175"/>
      <c r="AP544" s="22"/>
      <c r="AQ544" s="22"/>
    </row>
    <row r="545" spans="1:43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I545" s="22"/>
      <c r="AJ545" s="22"/>
      <c r="AK545" s="22"/>
      <c r="AL545" s="22"/>
      <c r="AM545" s="22"/>
      <c r="AN545" s="175"/>
      <c r="AO545" s="175"/>
      <c r="AP545" s="22"/>
      <c r="AQ545" s="22"/>
    </row>
    <row r="546" spans="1:43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I546" s="22"/>
      <c r="AJ546" s="22"/>
      <c r="AK546" s="22"/>
      <c r="AL546" s="22"/>
      <c r="AM546" s="22"/>
      <c r="AN546" s="175"/>
      <c r="AO546" s="175"/>
      <c r="AP546" s="22"/>
      <c r="AQ546" s="22"/>
    </row>
    <row r="547" spans="1:43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I547" s="22"/>
      <c r="AJ547" s="22"/>
      <c r="AK547" s="22"/>
      <c r="AL547" s="22"/>
      <c r="AM547" s="22"/>
      <c r="AN547" s="175"/>
      <c r="AO547" s="175"/>
      <c r="AP547" s="22"/>
      <c r="AQ547" s="22"/>
    </row>
    <row r="548" spans="1:43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I548" s="22"/>
      <c r="AJ548" s="22"/>
      <c r="AK548" s="22"/>
      <c r="AL548" s="22"/>
      <c r="AM548" s="22"/>
      <c r="AN548" s="175"/>
      <c r="AO548" s="175"/>
      <c r="AP548" s="22"/>
      <c r="AQ548" s="22"/>
    </row>
    <row r="549" spans="1:43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I549" s="22"/>
      <c r="AJ549" s="22"/>
      <c r="AK549" s="22"/>
      <c r="AL549" s="22"/>
      <c r="AM549" s="22"/>
      <c r="AN549" s="175"/>
      <c r="AO549" s="175"/>
      <c r="AP549" s="22"/>
      <c r="AQ549" s="22"/>
    </row>
    <row r="550" spans="1:43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I550" s="22"/>
      <c r="AJ550" s="22"/>
      <c r="AK550" s="22"/>
      <c r="AL550" s="22"/>
      <c r="AM550" s="22"/>
      <c r="AN550" s="175"/>
      <c r="AO550" s="175"/>
      <c r="AP550" s="22"/>
      <c r="AQ550" s="22"/>
    </row>
    <row r="551" spans="1:43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I551" s="22"/>
      <c r="AJ551" s="22"/>
      <c r="AK551" s="22"/>
      <c r="AL551" s="22"/>
      <c r="AM551" s="22"/>
      <c r="AN551" s="175"/>
      <c r="AO551" s="175"/>
      <c r="AP551" s="22"/>
      <c r="AQ551" s="22"/>
    </row>
    <row r="552" spans="1:43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I552" s="22"/>
      <c r="AJ552" s="22"/>
      <c r="AK552" s="22"/>
      <c r="AL552" s="22"/>
      <c r="AM552" s="22"/>
      <c r="AN552" s="175"/>
      <c r="AO552" s="175"/>
      <c r="AP552" s="22"/>
      <c r="AQ552" s="22"/>
    </row>
    <row r="553" spans="1:43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I553" s="22"/>
      <c r="AJ553" s="22"/>
      <c r="AK553" s="22"/>
      <c r="AL553" s="22"/>
      <c r="AM553" s="22"/>
      <c r="AN553" s="175"/>
      <c r="AO553" s="175"/>
      <c r="AP553" s="22"/>
      <c r="AQ553" s="22"/>
    </row>
    <row r="554" spans="1:43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I554" s="22"/>
      <c r="AJ554" s="22"/>
      <c r="AK554" s="22"/>
      <c r="AL554" s="22"/>
      <c r="AM554" s="22"/>
      <c r="AN554" s="175"/>
      <c r="AO554" s="175"/>
      <c r="AP554" s="22"/>
      <c r="AQ554" s="22"/>
    </row>
    <row r="555" spans="1:43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I555" s="22"/>
      <c r="AJ555" s="22"/>
      <c r="AK555" s="22"/>
      <c r="AL555" s="22"/>
      <c r="AM555" s="22"/>
      <c r="AN555" s="175"/>
      <c r="AO555" s="175"/>
      <c r="AP555" s="22"/>
      <c r="AQ555" s="22"/>
    </row>
    <row r="556" spans="1:43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I556" s="22"/>
      <c r="AJ556" s="22"/>
      <c r="AK556" s="22"/>
      <c r="AL556" s="22"/>
      <c r="AM556" s="22"/>
      <c r="AN556" s="175"/>
      <c r="AO556" s="175"/>
      <c r="AP556" s="22"/>
      <c r="AQ556" s="22"/>
    </row>
    <row r="557" spans="1:43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I557" s="22"/>
      <c r="AJ557" s="22"/>
      <c r="AK557" s="22"/>
      <c r="AL557" s="22"/>
      <c r="AM557" s="22"/>
      <c r="AN557" s="175"/>
      <c r="AO557" s="175"/>
      <c r="AP557" s="22"/>
      <c r="AQ557" s="22"/>
    </row>
    <row r="558" spans="1:43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I558" s="22"/>
      <c r="AJ558" s="22"/>
      <c r="AK558" s="22"/>
      <c r="AL558" s="22"/>
      <c r="AM558" s="22"/>
      <c r="AN558" s="175"/>
      <c r="AO558" s="175"/>
      <c r="AP558" s="22"/>
      <c r="AQ558" s="22"/>
    </row>
    <row r="559" spans="1:43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I559" s="22"/>
      <c r="AJ559" s="22"/>
      <c r="AK559" s="22"/>
      <c r="AL559" s="22"/>
      <c r="AM559" s="22"/>
      <c r="AN559" s="175"/>
      <c r="AO559" s="175"/>
      <c r="AP559" s="22"/>
      <c r="AQ559" s="22"/>
    </row>
    <row r="560" spans="1:43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I560" s="22"/>
      <c r="AJ560" s="22"/>
      <c r="AK560" s="22"/>
      <c r="AL560" s="22"/>
      <c r="AM560" s="22"/>
      <c r="AN560" s="175"/>
      <c r="AO560" s="175"/>
      <c r="AP560" s="22"/>
      <c r="AQ560" s="22"/>
    </row>
    <row r="561" spans="1:43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I561" s="22"/>
      <c r="AJ561" s="22"/>
      <c r="AK561" s="22"/>
      <c r="AL561" s="22"/>
      <c r="AM561" s="22"/>
      <c r="AN561" s="175"/>
      <c r="AO561" s="175"/>
      <c r="AP561" s="22"/>
      <c r="AQ561" s="22"/>
    </row>
    <row r="562" spans="1:43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I562" s="22"/>
      <c r="AJ562" s="22"/>
      <c r="AK562" s="22"/>
      <c r="AL562" s="22"/>
      <c r="AM562" s="22"/>
      <c r="AN562" s="175"/>
      <c r="AO562" s="175"/>
      <c r="AP562" s="22"/>
      <c r="AQ562" s="22"/>
    </row>
    <row r="563" spans="1:43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I563" s="22"/>
      <c r="AJ563" s="22"/>
      <c r="AK563" s="22"/>
      <c r="AL563" s="22"/>
      <c r="AM563" s="22"/>
      <c r="AN563" s="175"/>
      <c r="AO563" s="175"/>
      <c r="AP563" s="22"/>
      <c r="AQ563" s="22"/>
    </row>
    <row r="564" spans="1:43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I564" s="22"/>
      <c r="AJ564" s="22"/>
      <c r="AK564" s="22"/>
      <c r="AL564" s="22"/>
      <c r="AM564" s="22"/>
      <c r="AN564" s="175"/>
      <c r="AO564" s="175"/>
      <c r="AP564" s="22"/>
      <c r="AQ564" s="22"/>
    </row>
    <row r="565" spans="1:43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I565" s="22"/>
      <c r="AJ565" s="22"/>
      <c r="AK565" s="22"/>
      <c r="AL565" s="22"/>
      <c r="AM565" s="22"/>
      <c r="AN565" s="175"/>
      <c r="AO565" s="175"/>
      <c r="AP565" s="22"/>
      <c r="AQ565" s="22"/>
    </row>
    <row r="566" spans="1:43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I566" s="22"/>
      <c r="AJ566" s="22"/>
      <c r="AK566" s="22"/>
      <c r="AL566" s="22"/>
      <c r="AM566" s="22"/>
      <c r="AN566" s="175"/>
      <c r="AO566" s="175"/>
      <c r="AP566" s="22"/>
      <c r="AQ566" s="22"/>
    </row>
    <row r="567" spans="1:43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I567" s="22"/>
      <c r="AJ567" s="22"/>
      <c r="AK567" s="22"/>
      <c r="AL567" s="22"/>
      <c r="AM567" s="22"/>
      <c r="AN567" s="175"/>
      <c r="AO567" s="175"/>
      <c r="AP567" s="22"/>
      <c r="AQ567" s="22"/>
    </row>
    <row r="568" spans="1:43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I568" s="22"/>
      <c r="AJ568" s="22"/>
      <c r="AK568" s="22"/>
      <c r="AL568" s="22"/>
      <c r="AM568" s="22"/>
      <c r="AN568" s="175"/>
      <c r="AO568" s="175"/>
      <c r="AP568" s="22"/>
      <c r="AQ568" s="22"/>
    </row>
    <row r="569" spans="1:43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I569" s="22"/>
      <c r="AJ569" s="22"/>
      <c r="AK569" s="22"/>
      <c r="AL569" s="22"/>
      <c r="AM569" s="22"/>
      <c r="AN569" s="175"/>
      <c r="AO569" s="175"/>
      <c r="AP569" s="22"/>
      <c r="AQ569" s="22"/>
    </row>
    <row r="570" spans="1:43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I570" s="22"/>
      <c r="AJ570" s="22"/>
      <c r="AK570" s="22"/>
      <c r="AL570" s="22"/>
      <c r="AM570" s="22"/>
      <c r="AN570" s="175"/>
      <c r="AO570" s="175"/>
      <c r="AP570" s="22"/>
      <c r="AQ570" s="22"/>
    </row>
    <row r="571" spans="1:43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I571" s="22"/>
      <c r="AJ571" s="22"/>
      <c r="AK571" s="22"/>
      <c r="AL571" s="22"/>
      <c r="AM571" s="22"/>
      <c r="AN571" s="175"/>
      <c r="AO571" s="175"/>
      <c r="AP571" s="22"/>
      <c r="AQ571" s="22"/>
    </row>
    <row r="572" spans="1:43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I572" s="22"/>
      <c r="AJ572" s="22"/>
      <c r="AK572" s="22"/>
      <c r="AL572" s="22"/>
      <c r="AM572" s="22"/>
      <c r="AN572" s="175"/>
      <c r="AO572" s="175"/>
      <c r="AP572" s="22"/>
      <c r="AQ572" s="22"/>
    </row>
    <row r="573" spans="1:43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I573" s="22"/>
      <c r="AJ573" s="22"/>
      <c r="AK573" s="22"/>
      <c r="AL573" s="22"/>
      <c r="AM573" s="22"/>
      <c r="AN573" s="175"/>
      <c r="AO573" s="175"/>
      <c r="AP573" s="22"/>
      <c r="AQ573" s="22"/>
    </row>
    <row r="574" spans="1:43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I574" s="22"/>
      <c r="AJ574" s="22"/>
      <c r="AK574" s="22"/>
      <c r="AL574" s="22"/>
      <c r="AM574" s="22"/>
      <c r="AN574" s="175"/>
      <c r="AO574" s="175"/>
      <c r="AP574" s="22"/>
      <c r="AQ574" s="22"/>
    </row>
    <row r="575" spans="1:43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I575" s="22"/>
      <c r="AJ575" s="22"/>
      <c r="AK575" s="22"/>
      <c r="AL575" s="22"/>
      <c r="AM575" s="22"/>
      <c r="AN575" s="175"/>
      <c r="AO575" s="175"/>
      <c r="AP575" s="22"/>
      <c r="AQ575" s="22"/>
    </row>
    <row r="576" spans="1:43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I576" s="22"/>
      <c r="AJ576" s="22"/>
      <c r="AK576" s="22"/>
      <c r="AL576" s="22"/>
      <c r="AM576" s="22"/>
      <c r="AN576" s="175"/>
      <c r="AO576" s="175"/>
      <c r="AP576" s="22"/>
      <c r="AQ576" s="22"/>
    </row>
    <row r="577" spans="1:43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I577" s="22"/>
      <c r="AJ577" s="22"/>
      <c r="AK577" s="22"/>
      <c r="AL577" s="22"/>
      <c r="AM577" s="22"/>
      <c r="AN577" s="175"/>
      <c r="AO577" s="175"/>
      <c r="AP577" s="22"/>
      <c r="AQ577" s="22"/>
    </row>
    <row r="578" spans="1:43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I578" s="22"/>
      <c r="AJ578" s="22"/>
      <c r="AK578" s="22"/>
      <c r="AL578" s="22"/>
      <c r="AM578" s="22"/>
      <c r="AN578" s="175"/>
      <c r="AO578" s="175"/>
      <c r="AP578" s="22"/>
      <c r="AQ578" s="22"/>
    </row>
    <row r="579" spans="1:43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I579" s="22"/>
      <c r="AJ579" s="22"/>
      <c r="AK579" s="22"/>
      <c r="AL579" s="22"/>
      <c r="AM579" s="22"/>
      <c r="AN579" s="175"/>
      <c r="AO579" s="175"/>
      <c r="AP579" s="22"/>
      <c r="AQ579" s="22"/>
    </row>
    <row r="580" spans="1:43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I580" s="22"/>
      <c r="AJ580" s="22"/>
      <c r="AK580" s="22"/>
      <c r="AL580" s="22"/>
      <c r="AM580" s="22"/>
      <c r="AN580" s="175"/>
      <c r="AO580" s="175"/>
      <c r="AP580" s="22"/>
      <c r="AQ580" s="22"/>
    </row>
    <row r="581" spans="1:43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I581" s="22"/>
      <c r="AJ581" s="22"/>
      <c r="AK581" s="22"/>
      <c r="AL581" s="22"/>
      <c r="AM581" s="22"/>
      <c r="AN581" s="175"/>
      <c r="AO581" s="175"/>
      <c r="AP581" s="22"/>
      <c r="AQ581" s="22"/>
    </row>
    <row r="582" spans="1:43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I582" s="22"/>
      <c r="AJ582" s="22"/>
      <c r="AK582" s="22"/>
      <c r="AL582" s="22"/>
      <c r="AM582" s="22"/>
      <c r="AN582" s="175"/>
      <c r="AO582" s="175"/>
      <c r="AP582" s="22"/>
      <c r="AQ582" s="22"/>
    </row>
    <row r="583" spans="1:43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I583" s="22"/>
      <c r="AJ583" s="22"/>
      <c r="AK583" s="22"/>
      <c r="AL583" s="22"/>
      <c r="AM583" s="22"/>
      <c r="AN583" s="175"/>
      <c r="AO583" s="175"/>
      <c r="AP583" s="22"/>
      <c r="AQ583" s="22"/>
    </row>
    <row r="584" spans="1:43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I584" s="22"/>
      <c r="AJ584" s="22"/>
      <c r="AK584" s="22"/>
      <c r="AL584" s="22"/>
      <c r="AM584" s="22"/>
      <c r="AN584" s="175"/>
      <c r="AO584" s="175"/>
      <c r="AP584" s="22"/>
      <c r="AQ584" s="22"/>
    </row>
    <row r="585" spans="1:43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I585" s="22"/>
      <c r="AJ585" s="22"/>
      <c r="AK585" s="22"/>
      <c r="AL585" s="22"/>
      <c r="AM585" s="22"/>
      <c r="AN585" s="175"/>
      <c r="AO585" s="175"/>
      <c r="AP585" s="22"/>
      <c r="AQ585" s="22"/>
    </row>
    <row r="586" spans="1:43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I586" s="22"/>
      <c r="AJ586" s="22"/>
      <c r="AK586" s="22"/>
      <c r="AL586" s="22"/>
      <c r="AM586" s="22"/>
      <c r="AN586" s="175"/>
      <c r="AO586" s="175"/>
      <c r="AP586" s="22"/>
      <c r="AQ586" s="22"/>
    </row>
    <row r="587" spans="1:43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I587" s="22"/>
      <c r="AJ587" s="22"/>
      <c r="AK587" s="22"/>
      <c r="AL587" s="22"/>
      <c r="AM587" s="22"/>
      <c r="AN587" s="175"/>
      <c r="AO587" s="175"/>
      <c r="AP587" s="22"/>
      <c r="AQ587" s="22"/>
    </row>
    <row r="588" spans="1:43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I588" s="22"/>
      <c r="AJ588" s="22"/>
      <c r="AK588" s="22"/>
      <c r="AL588" s="22"/>
      <c r="AM588" s="22"/>
      <c r="AN588" s="175"/>
      <c r="AO588" s="175"/>
      <c r="AP588" s="22"/>
      <c r="AQ588" s="22"/>
    </row>
    <row r="589" spans="1:43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I589" s="22"/>
      <c r="AJ589" s="22"/>
      <c r="AK589" s="22"/>
      <c r="AL589" s="22"/>
      <c r="AM589" s="22"/>
      <c r="AN589" s="175"/>
      <c r="AO589" s="175"/>
      <c r="AP589" s="22"/>
      <c r="AQ589" s="22"/>
    </row>
    <row r="590" spans="1:43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I590" s="22"/>
      <c r="AJ590" s="22"/>
      <c r="AK590" s="22"/>
      <c r="AL590" s="22"/>
      <c r="AM590" s="22"/>
      <c r="AN590" s="175"/>
      <c r="AO590" s="175"/>
      <c r="AP590" s="22"/>
      <c r="AQ590" s="22"/>
    </row>
    <row r="591" spans="1:43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I591" s="22"/>
      <c r="AJ591" s="22"/>
      <c r="AK591" s="22"/>
      <c r="AL591" s="22"/>
      <c r="AM591" s="22"/>
      <c r="AN591" s="175"/>
      <c r="AO591" s="175"/>
      <c r="AP591" s="22"/>
      <c r="AQ591" s="22"/>
    </row>
    <row r="592" spans="1:43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I592" s="22"/>
      <c r="AJ592" s="22"/>
      <c r="AK592" s="22"/>
      <c r="AL592" s="22"/>
      <c r="AM592" s="22"/>
      <c r="AN592" s="175"/>
      <c r="AO592" s="175"/>
      <c r="AP592" s="22"/>
      <c r="AQ592" s="22"/>
    </row>
    <row r="593" spans="1:43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I593" s="22"/>
      <c r="AJ593" s="22"/>
      <c r="AK593" s="22"/>
      <c r="AL593" s="22"/>
      <c r="AM593" s="22"/>
      <c r="AN593" s="175"/>
      <c r="AO593" s="175"/>
      <c r="AP593" s="22"/>
      <c r="AQ593" s="22"/>
    </row>
    <row r="594" spans="1:43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I594" s="22"/>
      <c r="AJ594" s="22"/>
      <c r="AK594" s="22"/>
      <c r="AL594" s="22"/>
      <c r="AM594" s="22"/>
      <c r="AN594" s="175"/>
      <c r="AO594" s="175"/>
      <c r="AP594" s="22"/>
      <c r="AQ594" s="22"/>
    </row>
    <row r="595" spans="1:43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I595" s="22"/>
      <c r="AJ595" s="22"/>
      <c r="AK595" s="22"/>
      <c r="AL595" s="22"/>
      <c r="AM595" s="22"/>
      <c r="AN595" s="175"/>
      <c r="AO595" s="175"/>
      <c r="AP595" s="22"/>
      <c r="AQ595" s="22"/>
    </row>
    <row r="596" spans="1:43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I596" s="22"/>
      <c r="AJ596" s="22"/>
      <c r="AK596" s="22"/>
      <c r="AL596" s="22"/>
      <c r="AM596" s="22"/>
      <c r="AN596" s="175"/>
      <c r="AO596" s="175"/>
      <c r="AP596" s="22"/>
      <c r="AQ596" s="22"/>
    </row>
    <row r="597" spans="1:43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I597" s="22"/>
      <c r="AJ597" s="22"/>
      <c r="AK597" s="22"/>
      <c r="AL597" s="22"/>
      <c r="AM597" s="22"/>
      <c r="AN597" s="175"/>
      <c r="AO597" s="175"/>
      <c r="AP597" s="22"/>
      <c r="AQ597" s="22"/>
    </row>
    <row r="598" spans="1:43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I598" s="22"/>
      <c r="AJ598" s="22"/>
      <c r="AK598" s="22"/>
      <c r="AL598" s="22"/>
      <c r="AM598" s="22"/>
      <c r="AN598" s="175"/>
      <c r="AO598" s="175"/>
      <c r="AP598" s="22"/>
      <c r="AQ598" s="22"/>
    </row>
    <row r="599" spans="1:43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I599" s="22"/>
      <c r="AJ599" s="22"/>
      <c r="AK599" s="22"/>
      <c r="AL599" s="22"/>
      <c r="AM599" s="22"/>
      <c r="AN599" s="175"/>
      <c r="AO599" s="175"/>
      <c r="AP599" s="22"/>
      <c r="AQ599" s="22"/>
    </row>
    <row r="600" spans="1:43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I600" s="22"/>
      <c r="AJ600" s="22"/>
      <c r="AK600" s="22"/>
      <c r="AL600" s="22"/>
      <c r="AM600" s="22"/>
      <c r="AN600" s="175"/>
      <c r="AO600" s="175"/>
      <c r="AP600" s="22"/>
      <c r="AQ600" s="22"/>
    </row>
    <row r="601" spans="1:43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I601" s="22"/>
      <c r="AJ601" s="22"/>
      <c r="AK601" s="22"/>
      <c r="AL601" s="22"/>
      <c r="AM601" s="22"/>
      <c r="AN601" s="175"/>
      <c r="AO601" s="175"/>
      <c r="AP601" s="22"/>
      <c r="AQ601" s="22"/>
    </row>
    <row r="602" spans="1:43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I602" s="22"/>
      <c r="AJ602" s="22"/>
      <c r="AK602" s="22"/>
      <c r="AL602" s="22"/>
      <c r="AM602" s="22"/>
      <c r="AN602" s="175"/>
      <c r="AO602" s="175"/>
      <c r="AP602" s="22"/>
      <c r="AQ602" s="22"/>
    </row>
    <row r="603" spans="1:43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I603" s="22"/>
      <c r="AJ603" s="22"/>
      <c r="AK603" s="22"/>
      <c r="AL603" s="22"/>
      <c r="AM603" s="22"/>
      <c r="AN603" s="175"/>
      <c r="AO603" s="175"/>
      <c r="AP603" s="22"/>
      <c r="AQ603" s="22"/>
    </row>
    <row r="604" spans="1:43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I604" s="22"/>
      <c r="AJ604" s="22"/>
      <c r="AK604" s="22"/>
      <c r="AL604" s="22"/>
      <c r="AM604" s="22"/>
      <c r="AN604" s="175"/>
      <c r="AO604" s="175"/>
      <c r="AP604" s="22"/>
      <c r="AQ604" s="22"/>
    </row>
    <row r="605" spans="1:43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I605" s="22"/>
      <c r="AJ605" s="22"/>
      <c r="AK605" s="22"/>
      <c r="AL605" s="22"/>
      <c r="AM605" s="22"/>
      <c r="AN605" s="175"/>
      <c r="AO605" s="175"/>
      <c r="AP605" s="22"/>
      <c r="AQ605" s="22"/>
    </row>
    <row r="606" spans="1:43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I606" s="22"/>
      <c r="AJ606" s="22"/>
      <c r="AK606" s="22"/>
      <c r="AL606" s="22"/>
      <c r="AM606" s="22"/>
      <c r="AN606" s="175"/>
      <c r="AO606" s="175"/>
      <c r="AP606" s="22"/>
      <c r="AQ606" s="22"/>
    </row>
    <row r="607" spans="1:43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I607" s="22"/>
      <c r="AJ607" s="22"/>
      <c r="AK607" s="22"/>
      <c r="AL607" s="22"/>
      <c r="AM607" s="22"/>
      <c r="AN607" s="175"/>
      <c r="AO607" s="175"/>
      <c r="AP607" s="22"/>
      <c r="AQ607" s="22"/>
    </row>
    <row r="608" spans="1:43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I608" s="22"/>
      <c r="AJ608" s="22"/>
      <c r="AK608" s="22"/>
      <c r="AL608" s="22"/>
      <c r="AM608" s="22"/>
      <c r="AN608" s="175"/>
      <c r="AO608" s="175"/>
      <c r="AP608" s="22"/>
      <c r="AQ608" s="22"/>
    </row>
    <row r="609" spans="1:43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I609" s="22"/>
      <c r="AJ609" s="22"/>
      <c r="AK609" s="22"/>
      <c r="AL609" s="22"/>
      <c r="AM609" s="22"/>
      <c r="AN609" s="175"/>
      <c r="AO609" s="175"/>
      <c r="AP609" s="22"/>
      <c r="AQ609" s="22"/>
    </row>
    <row r="610" spans="1:43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I610" s="22"/>
      <c r="AJ610" s="22"/>
      <c r="AK610" s="22"/>
      <c r="AL610" s="22"/>
      <c r="AM610" s="22"/>
      <c r="AN610" s="175"/>
      <c r="AO610" s="175"/>
      <c r="AP610" s="22"/>
      <c r="AQ610" s="22"/>
    </row>
    <row r="611" spans="1:43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I611" s="22"/>
      <c r="AJ611" s="22"/>
      <c r="AK611" s="22"/>
      <c r="AL611" s="22"/>
      <c r="AM611" s="22"/>
      <c r="AN611" s="175"/>
      <c r="AO611" s="175"/>
      <c r="AP611" s="22"/>
      <c r="AQ611" s="22"/>
    </row>
    <row r="612" spans="1:43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I612" s="22"/>
      <c r="AJ612" s="22"/>
      <c r="AK612" s="22"/>
      <c r="AL612" s="22"/>
      <c r="AM612" s="22"/>
      <c r="AN612" s="175"/>
      <c r="AO612" s="175"/>
      <c r="AP612" s="22"/>
      <c r="AQ612" s="22"/>
    </row>
    <row r="613" spans="1:43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I613" s="22"/>
      <c r="AJ613" s="22"/>
      <c r="AK613" s="22"/>
      <c r="AL613" s="22"/>
      <c r="AM613" s="22"/>
      <c r="AN613" s="175"/>
      <c r="AO613" s="175"/>
      <c r="AP613" s="22"/>
      <c r="AQ613" s="22"/>
    </row>
    <row r="614" spans="1:43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I614" s="22"/>
      <c r="AJ614" s="22"/>
      <c r="AK614" s="22"/>
      <c r="AL614" s="22"/>
      <c r="AM614" s="22"/>
      <c r="AN614" s="175"/>
      <c r="AO614" s="175"/>
      <c r="AP614" s="22"/>
      <c r="AQ614" s="22"/>
    </row>
    <row r="615" spans="1:43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I615" s="22"/>
      <c r="AJ615" s="22"/>
      <c r="AK615" s="22"/>
      <c r="AL615" s="22"/>
      <c r="AM615" s="22"/>
      <c r="AN615" s="175"/>
      <c r="AO615" s="175"/>
      <c r="AP615" s="22"/>
      <c r="AQ615" s="22"/>
    </row>
    <row r="616" spans="1:43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I616" s="22"/>
      <c r="AJ616" s="22"/>
      <c r="AK616" s="22"/>
      <c r="AL616" s="22"/>
      <c r="AM616" s="22"/>
      <c r="AN616" s="175"/>
      <c r="AO616" s="175"/>
      <c r="AP616" s="22"/>
      <c r="AQ616" s="22"/>
    </row>
    <row r="617" spans="1:43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I617" s="22"/>
      <c r="AJ617" s="22"/>
      <c r="AK617" s="22"/>
      <c r="AL617" s="22"/>
      <c r="AM617" s="22"/>
      <c r="AN617" s="175"/>
      <c r="AO617" s="175"/>
      <c r="AP617" s="22"/>
      <c r="AQ617" s="22"/>
    </row>
    <row r="618" spans="1:43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I618" s="22"/>
      <c r="AJ618" s="22"/>
      <c r="AK618" s="22"/>
      <c r="AL618" s="22"/>
      <c r="AM618" s="22"/>
      <c r="AN618" s="175"/>
      <c r="AO618" s="175"/>
      <c r="AP618" s="22"/>
      <c r="AQ618" s="22"/>
    </row>
    <row r="619" spans="1:43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I619" s="22"/>
      <c r="AJ619" s="22"/>
      <c r="AK619" s="22"/>
      <c r="AL619" s="22"/>
      <c r="AM619" s="22"/>
      <c r="AN619" s="175"/>
      <c r="AO619" s="175"/>
      <c r="AP619" s="22"/>
      <c r="AQ619" s="22"/>
    </row>
    <row r="620" spans="1:43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I620" s="22"/>
      <c r="AJ620" s="22"/>
      <c r="AK620" s="22"/>
      <c r="AL620" s="22"/>
      <c r="AM620" s="22"/>
      <c r="AN620" s="175"/>
      <c r="AO620" s="175"/>
      <c r="AP620" s="22"/>
      <c r="AQ620" s="22"/>
    </row>
    <row r="621" spans="1:43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I621" s="22"/>
      <c r="AJ621" s="22"/>
      <c r="AK621" s="22"/>
      <c r="AL621" s="22"/>
      <c r="AM621" s="22"/>
      <c r="AN621" s="175"/>
      <c r="AO621" s="175"/>
      <c r="AP621" s="22"/>
      <c r="AQ621" s="22"/>
    </row>
    <row r="622" spans="1:43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I622" s="22"/>
      <c r="AJ622" s="22"/>
      <c r="AK622" s="22"/>
      <c r="AL622" s="22"/>
      <c r="AM622" s="22"/>
      <c r="AN622" s="175"/>
      <c r="AO622" s="175"/>
      <c r="AP622" s="22"/>
      <c r="AQ622" s="22"/>
    </row>
    <row r="623" spans="1:43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I623" s="22"/>
      <c r="AJ623" s="22"/>
      <c r="AK623" s="22"/>
      <c r="AL623" s="22"/>
      <c r="AM623" s="22"/>
      <c r="AN623" s="175"/>
      <c r="AO623" s="175"/>
      <c r="AP623" s="22"/>
      <c r="AQ623" s="22"/>
    </row>
    <row r="624" spans="1:43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I624" s="22"/>
      <c r="AJ624" s="22"/>
      <c r="AK624" s="22"/>
      <c r="AL624" s="22"/>
      <c r="AM624" s="22"/>
      <c r="AN624" s="175"/>
      <c r="AO624" s="175"/>
      <c r="AP624" s="22"/>
      <c r="AQ624" s="22"/>
    </row>
    <row r="625" spans="1:43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I625" s="22"/>
      <c r="AJ625" s="22"/>
      <c r="AK625" s="22"/>
      <c r="AL625" s="22"/>
      <c r="AM625" s="22"/>
      <c r="AN625" s="175"/>
      <c r="AO625" s="175"/>
      <c r="AP625" s="22"/>
      <c r="AQ625" s="22"/>
    </row>
    <row r="626" spans="1:43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I626" s="22"/>
      <c r="AJ626" s="22"/>
      <c r="AK626" s="22"/>
      <c r="AL626" s="22"/>
      <c r="AM626" s="22"/>
      <c r="AN626" s="175"/>
      <c r="AO626" s="175"/>
      <c r="AP626" s="22"/>
      <c r="AQ626" s="22"/>
    </row>
    <row r="627" spans="1:43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I627" s="22"/>
      <c r="AJ627" s="22"/>
      <c r="AK627" s="22"/>
      <c r="AL627" s="22"/>
      <c r="AM627" s="22"/>
      <c r="AN627" s="175"/>
      <c r="AO627" s="175"/>
      <c r="AP627" s="22"/>
      <c r="AQ627" s="22"/>
    </row>
    <row r="628" spans="1:43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I628" s="22"/>
      <c r="AJ628" s="22"/>
      <c r="AK628" s="22"/>
      <c r="AL628" s="22"/>
      <c r="AM628" s="22"/>
      <c r="AN628" s="175"/>
      <c r="AO628" s="175"/>
      <c r="AP628" s="22"/>
      <c r="AQ628" s="22"/>
    </row>
    <row r="629" spans="1:43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I629" s="22"/>
      <c r="AJ629" s="22"/>
      <c r="AK629" s="22"/>
      <c r="AL629" s="22"/>
      <c r="AM629" s="22"/>
      <c r="AN629" s="175"/>
      <c r="AO629" s="175"/>
      <c r="AP629" s="22"/>
      <c r="AQ629" s="22"/>
    </row>
    <row r="630" spans="1:43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I630" s="22"/>
      <c r="AJ630" s="22"/>
      <c r="AK630" s="22"/>
      <c r="AL630" s="22"/>
      <c r="AM630" s="22"/>
      <c r="AN630" s="175"/>
      <c r="AO630" s="175"/>
      <c r="AP630" s="22"/>
      <c r="AQ630" s="22"/>
    </row>
    <row r="631" spans="1:43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I631" s="22"/>
      <c r="AJ631" s="22"/>
      <c r="AK631" s="22"/>
      <c r="AL631" s="22"/>
      <c r="AM631" s="22"/>
      <c r="AN631" s="175"/>
      <c r="AO631" s="175"/>
      <c r="AP631" s="22"/>
      <c r="AQ631" s="22"/>
    </row>
    <row r="632" spans="1:43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I632" s="22"/>
      <c r="AJ632" s="22"/>
      <c r="AK632" s="22"/>
      <c r="AL632" s="22"/>
      <c r="AM632" s="22"/>
      <c r="AN632" s="175"/>
      <c r="AO632" s="175"/>
      <c r="AP632" s="22"/>
      <c r="AQ632" s="22"/>
    </row>
    <row r="633" spans="1:43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I633" s="22"/>
      <c r="AJ633" s="22"/>
      <c r="AK633" s="22"/>
      <c r="AL633" s="22"/>
      <c r="AM633" s="22"/>
      <c r="AN633" s="175"/>
      <c r="AO633" s="175"/>
      <c r="AP633" s="22"/>
      <c r="AQ633" s="22"/>
    </row>
    <row r="634" spans="1:43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I634" s="22"/>
      <c r="AJ634" s="22"/>
      <c r="AK634" s="22"/>
      <c r="AL634" s="22"/>
      <c r="AM634" s="22"/>
      <c r="AN634" s="175"/>
      <c r="AO634" s="175"/>
      <c r="AP634" s="22"/>
      <c r="AQ634" s="22"/>
    </row>
    <row r="635" spans="1:43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I635" s="22"/>
      <c r="AJ635" s="22"/>
      <c r="AK635" s="22"/>
      <c r="AL635" s="22"/>
      <c r="AM635" s="22"/>
      <c r="AN635" s="175"/>
      <c r="AO635" s="175"/>
      <c r="AP635" s="22"/>
      <c r="AQ635" s="22"/>
    </row>
    <row r="636" spans="1:43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I636" s="22"/>
      <c r="AJ636" s="22"/>
      <c r="AK636" s="22"/>
      <c r="AL636" s="22"/>
      <c r="AM636" s="22"/>
      <c r="AN636" s="175"/>
      <c r="AO636" s="175"/>
      <c r="AP636" s="22"/>
      <c r="AQ636" s="22"/>
    </row>
    <row r="637" spans="1:43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I637" s="22"/>
      <c r="AJ637" s="22"/>
      <c r="AK637" s="22"/>
      <c r="AL637" s="22"/>
      <c r="AM637" s="22"/>
      <c r="AN637" s="175"/>
      <c r="AO637" s="175"/>
      <c r="AP637" s="22"/>
      <c r="AQ637" s="22"/>
    </row>
    <row r="638" spans="1:43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I638" s="22"/>
      <c r="AJ638" s="22"/>
      <c r="AK638" s="22"/>
      <c r="AL638" s="22"/>
      <c r="AM638" s="22"/>
      <c r="AN638" s="175"/>
      <c r="AO638" s="175"/>
      <c r="AP638" s="22"/>
      <c r="AQ638" s="22"/>
    </row>
    <row r="639" spans="1:43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I639" s="22"/>
      <c r="AJ639" s="22"/>
      <c r="AK639" s="22"/>
      <c r="AL639" s="22"/>
      <c r="AM639" s="22"/>
      <c r="AN639" s="175"/>
      <c r="AO639" s="175"/>
      <c r="AP639" s="22"/>
      <c r="AQ639" s="22"/>
    </row>
    <row r="640" spans="1:43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I640" s="22"/>
      <c r="AJ640" s="22"/>
      <c r="AK640" s="22"/>
      <c r="AL640" s="22"/>
      <c r="AM640" s="22"/>
      <c r="AN640" s="175"/>
      <c r="AO640" s="175"/>
      <c r="AP640" s="22"/>
      <c r="AQ640" s="22"/>
    </row>
    <row r="641" spans="1:43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I641" s="22"/>
      <c r="AJ641" s="22"/>
      <c r="AK641" s="22"/>
      <c r="AL641" s="22"/>
      <c r="AM641" s="22"/>
      <c r="AN641" s="175"/>
      <c r="AO641" s="175"/>
      <c r="AP641" s="22"/>
      <c r="AQ641" s="22"/>
    </row>
    <row r="642" spans="1:43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I642" s="22"/>
      <c r="AJ642" s="22"/>
      <c r="AK642" s="22"/>
      <c r="AL642" s="22"/>
      <c r="AM642" s="22"/>
      <c r="AN642" s="175"/>
      <c r="AO642" s="175"/>
      <c r="AP642" s="22"/>
      <c r="AQ642" s="22"/>
    </row>
    <row r="643" spans="1:43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I643" s="22"/>
      <c r="AJ643" s="22"/>
      <c r="AK643" s="22"/>
      <c r="AL643" s="22"/>
      <c r="AM643" s="22"/>
      <c r="AN643" s="175"/>
      <c r="AO643" s="175"/>
      <c r="AP643" s="22"/>
      <c r="AQ643" s="22"/>
    </row>
    <row r="644" spans="1:43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I644" s="22"/>
      <c r="AJ644" s="22"/>
      <c r="AK644" s="22"/>
      <c r="AL644" s="22"/>
      <c r="AM644" s="22"/>
      <c r="AN644" s="175"/>
      <c r="AO644" s="175"/>
      <c r="AP644" s="22"/>
      <c r="AQ644" s="22"/>
    </row>
    <row r="645" spans="1:43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I645" s="22"/>
      <c r="AJ645" s="22"/>
      <c r="AK645" s="22"/>
      <c r="AL645" s="22"/>
      <c r="AM645" s="22"/>
      <c r="AN645" s="175"/>
      <c r="AO645" s="175"/>
      <c r="AP645" s="22"/>
      <c r="AQ645" s="22"/>
    </row>
    <row r="646" spans="1:43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I646" s="22"/>
      <c r="AJ646" s="22"/>
      <c r="AK646" s="22"/>
      <c r="AL646" s="22"/>
      <c r="AM646" s="22"/>
      <c r="AN646" s="175"/>
      <c r="AO646" s="175"/>
      <c r="AP646" s="22"/>
      <c r="AQ646" s="22"/>
    </row>
    <row r="647" spans="1:43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I647" s="22"/>
      <c r="AJ647" s="22"/>
      <c r="AK647" s="22"/>
      <c r="AL647" s="22"/>
      <c r="AM647" s="22"/>
      <c r="AN647" s="175"/>
      <c r="AO647" s="175"/>
      <c r="AP647" s="22"/>
      <c r="AQ647" s="22"/>
    </row>
    <row r="648" spans="1:43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I648" s="22"/>
      <c r="AJ648" s="22"/>
      <c r="AK648" s="22"/>
      <c r="AL648" s="22"/>
      <c r="AM648" s="22"/>
      <c r="AN648" s="175"/>
      <c r="AO648" s="175"/>
      <c r="AP648" s="22"/>
      <c r="AQ648" s="22"/>
    </row>
    <row r="649" spans="1:43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I649" s="22"/>
      <c r="AJ649" s="22"/>
      <c r="AK649" s="22"/>
      <c r="AL649" s="22"/>
      <c r="AM649" s="22"/>
      <c r="AN649" s="175"/>
      <c r="AO649" s="175"/>
      <c r="AP649" s="22"/>
      <c r="AQ649" s="22"/>
    </row>
    <row r="650" spans="1:43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I650" s="22"/>
      <c r="AJ650" s="22"/>
      <c r="AK650" s="22"/>
      <c r="AL650" s="22"/>
      <c r="AM650" s="22"/>
      <c r="AN650" s="175"/>
      <c r="AO650" s="175"/>
      <c r="AP650" s="22"/>
      <c r="AQ650" s="22"/>
    </row>
    <row r="651" spans="1:43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I651" s="22"/>
      <c r="AJ651" s="22"/>
      <c r="AK651" s="22"/>
      <c r="AL651" s="22"/>
      <c r="AM651" s="22"/>
      <c r="AN651" s="175"/>
      <c r="AO651" s="175"/>
      <c r="AP651" s="22"/>
      <c r="AQ651" s="22"/>
    </row>
    <row r="652" spans="1:43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I652" s="22"/>
      <c r="AJ652" s="22"/>
      <c r="AK652" s="22"/>
      <c r="AL652" s="22"/>
      <c r="AM652" s="22"/>
      <c r="AN652" s="175"/>
      <c r="AO652" s="175"/>
      <c r="AP652" s="22"/>
      <c r="AQ652" s="22"/>
    </row>
    <row r="653" spans="1:43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I653" s="22"/>
      <c r="AJ653" s="22"/>
      <c r="AK653" s="22"/>
      <c r="AL653" s="22"/>
      <c r="AM653" s="22"/>
      <c r="AN653" s="175"/>
      <c r="AO653" s="175"/>
      <c r="AP653" s="22"/>
      <c r="AQ653" s="22"/>
    </row>
    <row r="654" spans="1:43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I654" s="22"/>
      <c r="AJ654" s="22"/>
      <c r="AK654" s="22"/>
      <c r="AL654" s="22"/>
      <c r="AM654" s="22"/>
      <c r="AN654" s="175"/>
      <c r="AO654" s="175"/>
      <c r="AP654" s="22"/>
      <c r="AQ654" s="22"/>
    </row>
    <row r="655" spans="1:43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I655" s="22"/>
      <c r="AJ655" s="22"/>
      <c r="AK655" s="22"/>
      <c r="AL655" s="22"/>
      <c r="AM655" s="22"/>
      <c r="AN655" s="175"/>
      <c r="AO655" s="175"/>
      <c r="AP655" s="22"/>
      <c r="AQ655" s="22"/>
    </row>
    <row r="656" spans="1:43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I656" s="22"/>
      <c r="AJ656" s="22"/>
      <c r="AK656" s="22"/>
      <c r="AL656" s="22"/>
      <c r="AM656" s="22"/>
      <c r="AN656" s="175"/>
      <c r="AO656" s="175"/>
      <c r="AP656" s="22"/>
      <c r="AQ656" s="22"/>
    </row>
    <row r="657" spans="1:43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I657" s="22"/>
      <c r="AJ657" s="22"/>
      <c r="AK657" s="22"/>
      <c r="AL657" s="22"/>
      <c r="AM657" s="22"/>
      <c r="AN657" s="175"/>
      <c r="AO657" s="175"/>
      <c r="AP657" s="22"/>
      <c r="AQ657" s="22"/>
    </row>
    <row r="658" spans="1:43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I658" s="22"/>
      <c r="AJ658" s="22"/>
      <c r="AK658" s="22"/>
      <c r="AL658" s="22"/>
      <c r="AM658" s="22"/>
      <c r="AN658" s="175"/>
      <c r="AO658" s="175"/>
      <c r="AP658" s="22"/>
      <c r="AQ658" s="22"/>
    </row>
    <row r="659" spans="1:43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I659" s="22"/>
      <c r="AJ659" s="22"/>
      <c r="AK659" s="22"/>
      <c r="AL659" s="22"/>
      <c r="AM659" s="22"/>
      <c r="AN659" s="175"/>
      <c r="AO659" s="175"/>
      <c r="AP659" s="22"/>
      <c r="AQ659" s="22"/>
    </row>
    <row r="660" spans="1:43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I660" s="22"/>
      <c r="AJ660" s="22"/>
      <c r="AK660" s="22"/>
      <c r="AL660" s="22"/>
      <c r="AM660" s="22"/>
      <c r="AN660" s="175"/>
      <c r="AO660" s="175"/>
      <c r="AP660" s="22"/>
      <c r="AQ660" s="22"/>
    </row>
    <row r="661" spans="1:43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I661" s="22"/>
      <c r="AJ661" s="22"/>
      <c r="AK661" s="22"/>
      <c r="AL661" s="22"/>
      <c r="AM661" s="22"/>
      <c r="AN661" s="175"/>
      <c r="AO661" s="175"/>
      <c r="AP661" s="22"/>
      <c r="AQ661" s="22"/>
    </row>
    <row r="662" spans="1:43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I662" s="22"/>
      <c r="AJ662" s="22"/>
      <c r="AK662" s="22"/>
      <c r="AL662" s="22"/>
      <c r="AM662" s="22"/>
      <c r="AN662" s="175"/>
      <c r="AO662" s="175"/>
      <c r="AP662" s="22"/>
      <c r="AQ662" s="22"/>
    </row>
    <row r="663" spans="1:43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I663" s="22"/>
      <c r="AJ663" s="22"/>
      <c r="AK663" s="22"/>
      <c r="AL663" s="22"/>
      <c r="AM663" s="22"/>
      <c r="AN663" s="175"/>
      <c r="AO663" s="175"/>
      <c r="AP663" s="22"/>
      <c r="AQ663" s="22"/>
    </row>
    <row r="664" spans="1:43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I664" s="22"/>
      <c r="AJ664" s="22"/>
      <c r="AK664" s="22"/>
      <c r="AL664" s="22"/>
      <c r="AM664" s="22"/>
      <c r="AN664" s="175"/>
      <c r="AO664" s="175"/>
      <c r="AP664" s="22"/>
      <c r="AQ664" s="22"/>
    </row>
    <row r="665" spans="1:43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I665" s="22"/>
      <c r="AJ665" s="22"/>
      <c r="AK665" s="22"/>
      <c r="AL665" s="22"/>
      <c r="AM665" s="22"/>
      <c r="AN665" s="175"/>
      <c r="AO665" s="175"/>
      <c r="AP665" s="22"/>
      <c r="AQ665" s="22"/>
    </row>
    <row r="666" spans="1:43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I666" s="22"/>
      <c r="AJ666" s="22"/>
      <c r="AK666" s="22"/>
      <c r="AL666" s="22"/>
      <c r="AM666" s="22"/>
      <c r="AN666" s="175"/>
      <c r="AO666" s="175"/>
      <c r="AP666" s="22"/>
      <c r="AQ666" s="22"/>
    </row>
    <row r="667" spans="1:43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I667" s="22"/>
      <c r="AJ667" s="22"/>
      <c r="AK667" s="22"/>
      <c r="AL667" s="22"/>
      <c r="AM667" s="22"/>
      <c r="AN667" s="175"/>
      <c r="AO667" s="175"/>
      <c r="AP667" s="22"/>
      <c r="AQ667" s="22"/>
    </row>
    <row r="668" spans="1:43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I668" s="22"/>
      <c r="AJ668" s="22"/>
      <c r="AK668" s="22"/>
      <c r="AL668" s="22"/>
      <c r="AM668" s="22"/>
      <c r="AN668" s="175"/>
      <c r="AO668" s="175"/>
      <c r="AP668" s="22"/>
      <c r="AQ668" s="22"/>
    </row>
    <row r="669" spans="1:43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I669" s="22"/>
      <c r="AJ669" s="22"/>
      <c r="AK669" s="22"/>
      <c r="AL669" s="22"/>
      <c r="AM669" s="22"/>
      <c r="AN669" s="175"/>
      <c r="AO669" s="175"/>
      <c r="AP669" s="22"/>
      <c r="AQ669" s="22"/>
    </row>
    <row r="670" spans="1:43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I670" s="22"/>
      <c r="AJ670" s="22"/>
      <c r="AK670" s="22"/>
      <c r="AL670" s="22"/>
      <c r="AM670" s="22"/>
      <c r="AN670" s="175"/>
      <c r="AO670" s="175"/>
      <c r="AP670" s="22"/>
      <c r="AQ670" s="22"/>
    </row>
    <row r="671" spans="1:43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I671" s="22"/>
      <c r="AJ671" s="22"/>
      <c r="AK671" s="22"/>
      <c r="AL671" s="22"/>
      <c r="AM671" s="22"/>
      <c r="AN671" s="175"/>
      <c r="AO671" s="175"/>
      <c r="AP671" s="22"/>
      <c r="AQ671" s="22"/>
    </row>
    <row r="672" spans="1:43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I672" s="22"/>
      <c r="AJ672" s="22"/>
      <c r="AK672" s="22"/>
      <c r="AL672" s="22"/>
      <c r="AM672" s="22"/>
      <c r="AN672" s="175"/>
      <c r="AO672" s="175"/>
      <c r="AP672" s="22"/>
      <c r="AQ672" s="22"/>
    </row>
    <row r="673" spans="1:43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I673" s="22"/>
      <c r="AJ673" s="22"/>
      <c r="AK673" s="22"/>
      <c r="AL673" s="22"/>
      <c r="AM673" s="22"/>
      <c r="AN673" s="175"/>
      <c r="AO673" s="175"/>
      <c r="AP673" s="22"/>
      <c r="AQ673" s="22"/>
    </row>
    <row r="674" spans="1:43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I674" s="22"/>
      <c r="AJ674" s="22"/>
      <c r="AK674" s="22"/>
      <c r="AL674" s="22"/>
      <c r="AM674" s="22"/>
      <c r="AN674" s="175"/>
      <c r="AO674" s="175"/>
      <c r="AP674" s="22"/>
      <c r="AQ674" s="22"/>
    </row>
    <row r="675" spans="1:43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I675" s="22"/>
      <c r="AJ675" s="22"/>
      <c r="AK675" s="22"/>
      <c r="AL675" s="22"/>
      <c r="AM675" s="22"/>
      <c r="AN675" s="175"/>
      <c r="AO675" s="175"/>
      <c r="AP675" s="22"/>
      <c r="AQ675" s="22"/>
    </row>
    <row r="676" spans="1:43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I676" s="22"/>
      <c r="AJ676" s="22"/>
      <c r="AK676" s="22"/>
      <c r="AL676" s="22"/>
      <c r="AM676" s="22"/>
      <c r="AN676" s="175"/>
      <c r="AO676" s="175"/>
      <c r="AP676" s="22"/>
      <c r="AQ676" s="22"/>
    </row>
    <row r="677" spans="1:43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I677" s="22"/>
      <c r="AJ677" s="22"/>
      <c r="AK677" s="22"/>
      <c r="AL677" s="22"/>
      <c r="AM677" s="22"/>
      <c r="AN677" s="175"/>
      <c r="AO677" s="175"/>
      <c r="AP677" s="22"/>
      <c r="AQ677" s="22"/>
    </row>
    <row r="678" spans="1:43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I678" s="22"/>
      <c r="AJ678" s="22"/>
      <c r="AK678" s="22"/>
      <c r="AL678" s="22"/>
      <c r="AM678" s="22"/>
      <c r="AN678" s="175"/>
      <c r="AO678" s="175"/>
      <c r="AP678" s="22"/>
      <c r="AQ678" s="22"/>
    </row>
    <row r="679" spans="1:43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I679" s="22"/>
      <c r="AJ679" s="22"/>
      <c r="AK679" s="22"/>
      <c r="AL679" s="22"/>
      <c r="AM679" s="22"/>
      <c r="AN679" s="175"/>
      <c r="AO679" s="175"/>
      <c r="AP679" s="22"/>
      <c r="AQ679" s="22"/>
    </row>
    <row r="680" spans="1:43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I680" s="22"/>
      <c r="AJ680" s="22"/>
      <c r="AK680" s="22"/>
      <c r="AL680" s="22"/>
      <c r="AM680" s="22"/>
      <c r="AN680" s="175"/>
      <c r="AO680" s="175"/>
      <c r="AP680" s="22"/>
      <c r="AQ680" s="22"/>
    </row>
    <row r="681" spans="1:43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I681" s="22"/>
      <c r="AJ681" s="22"/>
      <c r="AK681" s="22"/>
      <c r="AL681" s="22"/>
      <c r="AM681" s="22"/>
      <c r="AN681" s="175"/>
      <c r="AO681" s="175"/>
      <c r="AP681" s="22"/>
      <c r="AQ681" s="22"/>
    </row>
    <row r="682" spans="1:43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I682" s="22"/>
      <c r="AJ682" s="22"/>
      <c r="AK682" s="22"/>
      <c r="AL682" s="22"/>
      <c r="AM682" s="22"/>
      <c r="AN682" s="175"/>
      <c r="AO682" s="175"/>
      <c r="AP682" s="22"/>
      <c r="AQ682" s="22"/>
    </row>
    <row r="683" spans="1:43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I683" s="22"/>
      <c r="AJ683" s="22"/>
      <c r="AK683" s="22"/>
      <c r="AL683" s="22"/>
      <c r="AM683" s="22"/>
      <c r="AN683" s="175"/>
      <c r="AO683" s="175"/>
      <c r="AP683" s="22"/>
      <c r="AQ683" s="22"/>
    </row>
    <row r="684" spans="1:43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I684" s="22"/>
      <c r="AJ684" s="22"/>
      <c r="AK684" s="22"/>
      <c r="AL684" s="22"/>
      <c r="AM684" s="22"/>
      <c r="AN684" s="175"/>
      <c r="AO684" s="175"/>
      <c r="AP684" s="22"/>
      <c r="AQ684" s="22"/>
    </row>
    <row r="685" spans="1:43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I685" s="22"/>
      <c r="AJ685" s="22"/>
      <c r="AK685" s="22"/>
      <c r="AL685" s="22"/>
      <c r="AM685" s="22"/>
      <c r="AN685" s="175"/>
      <c r="AO685" s="175"/>
      <c r="AP685" s="22"/>
      <c r="AQ685" s="22"/>
    </row>
    <row r="686" spans="1:43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I686" s="22"/>
      <c r="AJ686" s="22"/>
      <c r="AK686" s="22"/>
      <c r="AL686" s="22"/>
      <c r="AM686" s="22"/>
      <c r="AN686" s="175"/>
      <c r="AO686" s="175"/>
      <c r="AP686" s="22"/>
      <c r="AQ686" s="22"/>
    </row>
    <row r="687" spans="1:43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I687" s="22"/>
      <c r="AJ687" s="22"/>
      <c r="AK687" s="22"/>
      <c r="AL687" s="22"/>
      <c r="AM687" s="22"/>
      <c r="AN687" s="175"/>
      <c r="AO687" s="175"/>
      <c r="AP687" s="22"/>
      <c r="AQ687" s="22"/>
    </row>
    <row r="688" spans="1:43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I688" s="22"/>
      <c r="AJ688" s="22"/>
      <c r="AK688" s="22"/>
      <c r="AL688" s="22"/>
      <c r="AM688" s="22"/>
      <c r="AN688" s="175"/>
      <c r="AO688" s="175"/>
      <c r="AP688" s="22"/>
      <c r="AQ688" s="22"/>
    </row>
    <row r="689" spans="1:43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I689" s="22"/>
      <c r="AJ689" s="22"/>
      <c r="AK689" s="22"/>
      <c r="AL689" s="22"/>
      <c r="AM689" s="22"/>
      <c r="AN689" s="175"/>
      <c r="AO689" s="175"/>
      <c r="AP689" s="22"/>
      <c r="AQ689" s="22"/>
    </row>
    <row r="690" spans="1:43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I690" s="22"/>
      <c r="AJ690" s="22"/>
      <c r="AK690" s="22"/>
      <c r="AL690" s="22"/>
      <c r="AM690" s="22"/>
      <c r="AN690" s="175"/>
      <c r="AO690" s="175"/>
      <c r="AP690" s="22"/>
      <c r="AQ690" s="22"/>
    </row>
    <row r="691" spans="1:43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I691" s="22"/>
      <c r="AJ691" s="22"/>
      <c r="AK691" s="22"/>
      <c r="AL691" s="22"/>
      <c r="AM691" s="22"/>
      <c r="AN691" s="175"/>
      <c r="AO691" s="175"/>
      <c r="AP691" s="22"/>
      <c r="AQ691" s="22"/>
    </row>
    <row r="692" spans="1:43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I692" s="22"/>
      <c r="AJ692" s="22"/>
      <c r="AK692" s="22"/>
      <c r="AL692" s="22"/>
      <c r="AM692" s="22"/>
      <c r="AN692" s="175"/>
      <c r="AO692" s="175"/>
      <c r="AP692" s="22"/>
      <c r="AQ692" s="22"/>
    </row>
    <row r="693" spans="1:43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I693" s="22"/>
      <c r="AJ693" s="22"/>
      <c r="AK693" s="22"/>
      <c r="AL693" s="22"/>
      <c r="AM693" s="22"/>
      <c r="AN693" s="175"/>
      <c r="AO693" s="175"/>
      <c r="AP693" s="22"/>
      <c r="AQ693" s="22"/>
    </row>
    <row r="694" spans="1:43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I694" s="22"/>
      <c r="AJ694" s="22"/>
      <c r="AK694" s="22"/>
      <c r="AL694" s="22"/>
      <c r="AM694" s="22"/>
      <c r="AN694" s="175"/>
      <c r="AO694" s="175"/>
      <c r="AP694" s="22"/>
      <c r="AQ694" s="22"/>
    </row>
    <row r="695" spans="1:43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I695" s="22"/>
      <c r="AJ695" s="22"/>
      <c r="AK695" s="22"/>
      <c r="AL695" s="22"/>
      <c r="AM695" s="22"/>
      <c r="AN695" s="175"/>
      <c r="AO695" s="175"/>
      <c r="AP695" s="22"/>
      <c r="AQ695" s="22"/>
    </row>
    <row r="696" spans="1:43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I696" s="22"/>
      <c r="AJ696" s="22"/>
      <c r="AK696" s="22"/>
      <c r="AL696" s="22"/>
      <c r="AM696" s="22"/>
      <c r="AN696" s="175"/>
      <c r="AO696" s="175"/>
      <c r="AP696" s="22"/>
      <c r="AQ696" s="22"/>
    </row>
    <row r="697" spans="1:43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I697" s="22"/>
      <c r="AJ697" s="22"/>
      <c r="AK697" s="22"/>
      <c r="AL697" s="22"/>
      <c r="AM697" s="22"/>
      <c r="AN697" s="175"/>
      <c r="AO697" s="175"/>
      <c r="AP697" s="22"/>
      <c r="AQ697" s="22"/>
    </row>
    <row r="698" spans="1:43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I698" s="22"/>
      <c r="AJ698" s="22"/>
      <c r="AK698" s="22"/>
      <c r="AL698" s="22"/>
      <c r="AM698" s="22"/>
      <c r="AN698" s="175"/>
      <c r="AO698" s="175"/>
      <c r="AP698" s="22"/>
      <c r="AQ698" s="22"/>
    </row>
    <row r="699" spans="1:43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I699" s="22"/>
      <c r="AJ699" s="22"/>
      <c r="AK699" s="22"/>
      <c r="AL699" s="22"/>
      <c r="AM699" s="22"/>
      <c r="AN699" s="175"/>
      <c r="AO699" s="175"/>
      <c r="AP699" s="22"/>
      <c r="AQ699" s="22"/>
    </row>
    <row r="700" spans="1:43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I700" s="22"/>
      <c r="AJ700" s="22"/>
      <c r="AK700" s="22"/>
      <c r="AL700" s="22"/>
      <c r="AM700" s="22"/>
      <c r="AN700" s="175"/>
      <c r="AO700" s="175"/>
      <c r="AP700" s="22"/>
      <c r="AQ700" s="22"/>
    </row>
    <row r="701" spans="1:43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I701" s="22"/>
      <c r="AJ701" s="22"/>
      <c r="AK701" s="22"/>
      <c r="AL701" s="22"/>
      <c r="AM701" s="22"/>
      <c r="AN701" s="175"/>
      <c r="AO701" s="175"/>
      <c r="AP701" s="22"/>
      <c r="AQ701" s="22"/>
    </row>
    <row r="702" spans="1:43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I702" s="22"/>
      <c r="AJ702" s="22"/>
      <c r="AK702" s="22"/>
      <c r="AL702" s="22"/>
      <c r="AM702" s="22"/>
      <c r="AN702" s="175"/>
      <c r="AO702" s="175"/>
      <c r="AP702" s="22"/>
      <c r="AQ702" s="22"/>
    </row>
    <row r="703" spans="1:43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I703" s="22"/>
      <c r="AJ703" s="22"/>
      <c r="AK703" s="22"/>
      <c r="AL703" s="22"/>
      <c r="AM703" s="22"/>
      <c r="AN703" s="175"/>
      <c r="AO703" s="175"/>
      <c r="AP703" s="22"/>
      <c r="AQ703" s="22"/>
    </row>
    <row r="704" spans="1:43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I704" s="22"/>
      <c r="AJ704" s="22"/>
      <c r="AK704" s="22"/>
      <c r="AL704" s="22"/>
      <c r="AM704" s="22"/>
      <c r="AN704" s="175"/>
      <c r="AO704" s="175"/>
      <c r="AP704" s="22"/>
      <c r="AQ704" s="22"/>
    </row>
    <row r="705" spans="1:43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I705" s="22"/>
      <c r="AJ705" s="22"/>
      <c r="AK705" s="22"/>
      <c r="AL705" s="22"/>
      <c r="AM705" s="22"/>
      <c r="AN705" s="175"/>
      <c r="AO705" s="175"/>
      <c r="AP705" s="22"/>
      <c r="AQ705" s="22"/>
    </row>
    <row r="706" spans="1:43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I706" s="22"/>
      <c r="AJ706" s="22"/>
      <c r="AK706" s="22"/>
      <c r="AL706" s="22"/>
      <c r="AM706" s="22"/>
      <c r="AN706" s="175"/>
      <c r="AO706" s="175"/>
      <c r="AP706" s="22"/>
      <c r="AQ706" s="22"/>
    </row>
    <row r="707" spans="1:43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I707" s="22"/>
      <c r="AJ707" s="22"/>
      <c r="AK707" s="22"/>
      <c r="AL707" s="22"/>
      <c r="AM707" s="22"/>
      <c r="AN707" s="175"/>
      <c r="AO707" s="175"/>
      <c r="AP707" s="22"/>
      <c r="AQ707" s="22"/>
    </row>
    <row r="708" spans="1:43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I708" s="22"/>
      <c r="AJ708" s="22"/>
      <c r="AK708" s="22"/>
      <c r="AL708" s="22"/>
      <c r="AM708" s="22"/>
      <c r="AN708" s="175"/>
      <c r="AO708" s="175"/>
      <c r="AP708" s="22"/>
      <c r="AQ708" s="22"/>
    </row>
    <row r="709" spans="1:43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I709" s="22"/>
      <c r="AJ709" s="22"/>
      <c r="AK709" s="22"/>
      <c r="AL709" s="22"/>
      <c r="AM709" s="22"/>
      <c r="AN709" s="175"/>
      <c r="AO709" s="175"/>
      <c r="AP709" s="22"/>
      <c r="AQ709" s="22"/>
    </row>
    <row r="710" spans="1:43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I710" s="22"/>
      <c r="AJ710" s="22"/>
      <c r="AK710" s="22"/>
      <c r="AL710" s="22"/>
      <c r="AM710" s="22"/>
      <c r="AN710" s="175"/>
      <c r="AO710" s="175"/>
      <c r="AP710" s="22"/>
      <c r="AQ710" s="22"/>
    </row>
    <row r="711" spans="1:43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I711" s="22"/>
      <c r="AJ711" s="22"/>
      <c r="AK711" s="22"/>
      <c r="AL711" s="22"/>
      <c r="AM711" s="22"/>
      <c r="AN711" s="175"/>
      <c r="AO711" s="175"/>
      <c r="AP711" s="22"/>
      <c r="AQ711" s="22"/>
    </row>
    <row r="712" spans="1:43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I712" s="22"/>
      <c r="AJ712" s="22"/>
      <c r="AK712" s="22"/>
      <c r="AL712" s="22"/>
      <c r="AM712" s="22"/>
      <c r="AN712" s="175"/>
      <c r="AO712" s="175"/>
      <c r="AP712" s="22"/>
      <c r="AQ712" s="22"/>
    </row>
    <row r="713" spans="1:43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I713" s="22"/>
      <c r="AJ713" s="22"/>
      <c r="AK713" s="22"/>
      <c r="AL713" s="22"/>
      <c r="AM713" s="22"/>
      <c r="AN713" s="175"/>
      <c r="AO713" s="175"/>
      <c r="AP713" s="22"/>
      <c r="AQ713" s="22"/>
    </row>
    <row r="714" spans="1:43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I714" s="22"/>
      <c r="AJ714" s="22"/>
      <c r="AK714" s="22"/>
      <c r="AL714" s="22"/>
      <c r="AM714" s="22"/>
      <c r="AN714" s="175"/>
      <c r="AO714" s="175"/>
      <c r="AP714" s="22"/>
      <c r="AQ714" s="22"/>
    </row>
    <row r="715" spans="1:43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I715" s="22"/>
      <c r="AJ715" s="22"/>
      <c r="AK715" s="22"/>
      <c r="AL715" s="22"/>
      <c r="AM715" s="22"/>
      <c r="AN715" s="175"/>
      <c r="AO715" s="175"/>
      <c r="AP715" s="22"/>
      <c r="AQ715" s="22"/>
    </row>
    <row r="716" spans="1:43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I716" s="22"/>
      <c r="AJ716" s="22"/>
      <c r="AK716" s="22"/>
      <c r="AL716" s="22"/>
      <c r="AM716" s="22"/>
      <c r="AN716" s="175"/>
      <c r="AO716" s="175"/>
      <c r="AP716" s="22"/>
      <c r="AQ716" s="22"/>
    </row>
    <row r="717" spans="1:43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I717" s="22"/>
      <c r="AJ717" s="22"/>
      <c r="AK717" s="22"/>
      <c r="AL717" s="22"/>
      <c r="AM717" s="22"/>
      <c r="AN717" s="175"/>
      <c r="AO717" s="175"/>
      <c r="AP717" s="22"/>
      <c r="AQ717" s="22"/>
    </row>
    <row r="718" spans="1:43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I718" s="22"/>
      <c r="AJ718" s="22"/>
      <c r="AK718" s="22"/>
      <c r="AL718" s="22"/>
      <c r="AM718" s="22"/>
      <c r="AN718" s="175"/>
      <c r="AO718" s="175"/>
      <c r="AP718" s="22"/>
      <c r="AQ718" s="22"/>
    </row>
    <row r="719" spans="1:43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I719" s="22"/>
      <c r="AJ719" s="22"/>
      <c r="AK719" s="22"/>
      <c r="AL719" s="22"/>
      <c r="AM719" s="22"/>
      <c r="AN719" s="175"/>
      <c r="AO719" s="175"/>
      <c r="AP719" s="22"/>
      <c r="AQ719" s="22"/>
    </row>
    <row r="720" spans="1:43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I720" s="22"/>
      <c r="AJ720" s="22"/>
      <c r="AK720" s="22"/>
      <c r="AL720" s="22"/>
      <c r="AM720" s="22"/>
      <c r="AN720" s="175"/>
      <c r="AO720" s="175"/>
      <c r="AP720" s="22"/>
      <c r="AQ720" s="22"/>
    </row>
    <row r="721" spans="1:43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I721" s="22"/>
      <c r="AJ721" s="22"/>
      <c r="AK721" s="22"/>
      <c r="AL721" s="22"/>
      <c r="AM721" s="22"/>
      <c r="AN721" s="175"/>
      <c r="AO721" s="175"/>
      <c r="AP721" s="22"/>
      <c r="AQ721" s="22"/>
    </row>
    <row r="722" spans="1:43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I722" s="22"/>
      <c r="AJ722" s="22"/>
      <c r="AK722" s="22"/>
      <c r="AL722" s="22"/>
      <c r="AM722" s="22"/>
      <c r="AN722" s="175"/>
      <c r="AO722" s="175"/>
      <c r="AP722" s="22"/>
      <c r="AQ722" s="22"/>
    </row>
    <row r="723" spans="1:43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I723" s="22"/>
      <c r="AJ723" s="22"/>
      <c r="AK723" s="22"/>
      <c r="AL723" s="22"/>
      <c r="AM723" s="22"/>
      <c r="AN723" s="175"/>
      <c r="AO723" s="175"/>
      <c r="AP723" s="22"/>
      <c r="AQ723" s="22"/>
    </row>
    <row r="724" spans="1:43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I724" s="22"/>
      <c r="AJ724" s="22"/>
      <c r="AK724" s="22"/>
      <c r="AL724" s="22"/>
      <c r="AM724" s="22"/>
      <c r="AN724" s="175"/>
      <c r="AO724" s="175"/>
      <c r="AP724" s="22"/>
      <c r="AQ724" s="22"/>
    </row>
    <row r="725" spans="1:43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I725" s="22"/>
      <c r="AJ725" s="22"/>
      <c r="AK725" s="22"/>
      <c r="AL725" s="22"/>
      <c r="AM725" s="22"/>
      <c r="AN725" s="175"/>
      <c r="AO725" s="175"/>
      <c r="AP725" s="22"/>
      <c r="AQ725" s="22"/>
    </row>
    <row r="726" spans="1:43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I726" s="22"/>
      <c r="AJ726" s="22"/>
      <c r="AK726" s="22"/>
      <c r="AL726" s="22"/>
      <c r="AM726" s="22"/>
      <c r="AN726" s="175"/>
      <c r="AO726" s="175"/>
      <c r="AP726" s="22"/>
      <c r="AQ726" s="22"/>
    </row>
    <row r="727" spans="1:43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I727" s="22"/>
      <c r="AJ727" s="22"/>
      <c r="AK727" s="22"/>
      <c r="AL727" s="22"/>
      <c r="AM727" s="22"/>
      <c r="AN727" s="175"/>
      <c r="AO727" s="175"/>
      <c r="AP727" s="22"/>
      <c r="AQ727" s="22"/>
    </row>
    <row r="728" spans="1:43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I728" s="22"/>
      <c r="AJ728" s="22"/>
      <c r="AK728" s="22"/>
      <c r="AL728" s="22"/>
      <c r="AM728" s="22"/>
      <c r="AN728" s="175"/>
      <c r="AO728" s="175"/>
      <c r="AP728" s="22"/>
      <c r="AQ728" s="22"/>
    </row>
    <row r="729" spans="1:43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I729" s="22"/>
      <c r="AJ729" s="22"/>
      <c r="AK729" s="22"/>
      <c r="AL729" s="22"/>
      <c r="AM729" s="22"/>
      <c r="AN729" s="175"/>
      <c r="AO729" s="175"/>
      <c r="AP729" s="22"/>
      <c r="AQ729" s="22"/>
    </row>
    <row r="730" spans="1:43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I730" s="22"/>
      <c r="AJ730" s="22"/>
      <c r="AK730" s="22"/>
      <c r="AL730" s="22"/>
      <c r="AM730" s="22"/>
      <c r="AN730" s="175"/>
      <c r="AO730" s="175"/>
      <c r="AP730" s="22"/>
      <c r="AQ730" s="22"/>
    </row>
    <row r="731" spans="1:43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I731" s="22"/>
      <c r="AJ731" s="22"/>
      <c r="AK731" s="22"/>
      <c r="AL731" s="22"/>
      <c r="AM731" s="22"/>
      <c r="AN731" s="175"/>
      <c r="AO731" s="175"/>
      <c r="AP731" s="22"/>
      <c r="AQ731" s="22"/>
    </row>
    <row r="732" spans="1:43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I732" s="22"/>
      <c r="AJ732" s="22"/>
      <c r="AK732" s="22"/>
      <c r="AL732" s="22"/>
      <c r="AM732" s="22"/>
      <c r="AN732" s="175"/>
      <c r="AO732" s="175"/>
      <c r="AP732" s="22"/>
      <c r="AQ732" s="22"/>
    </row>
    <row r="733" spans="1:43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I733" s="22"/>
      <c r="AJ733" s="22"/>
      <c r="AK733" s="22"/>
      <c r="AL733" s="22"/>
      <c r="AM733" s="22"/>
      <c r="AN733" s="175"/>
      <c r="AO733" s="175"/>
      <c r="AP733" s="22"/>
      <c r="AQ733" s="22"/>
    </row>
    <row r="734" spans="1:43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I734" s="22"/>
      <c r="AJ734" s="22"/>
      <c r="AK734" s="22"/>
      <c r="AL734" s="22"/>
      <c r="AM734" s="22"/>
      <c r="AN734" s="175"/>
      <c r="AO734" s="175"/>
      <c r="AP734" s="22"/>
      <c r="AQ734" s="22"/>
    </row>
    <row r="735" spans="1:43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I735" s="22"/>
      <c r="AJ735" s="22"/>
      <c r="AK735" s="22"/>
      <c r="AL735" s="22"/>
      <c r="AM735" s="22"/>
      <c r="AN735" s="175"/>
      <c r="AO735" s="175"/>
      <c r="AP735" s="22"/>
      <c r="AQ735" s="22"/>
    </row>
    <row r="736" spans="1:43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I736" s="22"/>
      <c r="AJ736" s="22"/>
      <c r="AK736" s="22"/>
      <c r="AL736" s="22"/>
      <c r="AM736" s="22"/>
      <c r="AN736" s="175"/>
      <c r="AO736" s="175"/>
      <c r="AP736" s="22"/>
      <c r="AQ736" s="22"/>
    </row>
    <row r="737" spans="1:43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I737" s="22"/>
      <c r="AJ737" s="22"/>
      <c r="AK737" s="22"/>
      <c r="AL737" s="22"/>
      <c r="AM737" s="22"/>
      <c r="AN737" s="175"/>
      <c r="AO737" s="175"/>
      <c r="AP737" s="22"/>
      <c r="AQ737" s="22"/>
    </row>
    <row r="738" spans="1:43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I738" s="22"/>
      <c r="AJ738" s="22"/>
      <c r="AK738" s="22"/>
      <c r="AL738" s="22"/>
      <c r="AM738" s="22"/>
      <c r="AN738" s="175"/>
      <c r="AO738" s="175"/>
      <c r="AP738" s="22"/>
      <c r="AQ738" s="22"/>
    </row>
    <row r="739" spans="1:43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I739" s="22"/>
      <c r="AJ739" s="22"/>
      <c r="AK739" s="22"/>
      <c r="AL739" s="22"/>
      <c r="AM739" s="22"/>
      <c r="AN739" s="175"/>
      <c r="AO739" s="175"/>
      <c r="AP739" s="22"/>
      <c r="AQ739" s="22"/>
    </row>
    <row r="740" spans="1:43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I740" s="22"/>
      <c r="AJ740" s="22"/>
      <c r="AK740" s="22"/>
      <c r="AL740" s="22"/>
      <c r="AM740" s="22"/>
      <c r="AN740" s="175"/>
      <c r="AO740" s="175"/>
      <c r="AP740" s="22"/>
      <c r="AQ740" s="22"/>
    </row>
    <row r="741" spans="1:43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I741" s="22"/>
      <c r="AJ741" s="22"/>
      <c r="AK741" s="22"/>
      <c r="AL741" s="22"/>
      <c r="AM741" s="22"/>
      <c r="AN741" s="175"/>
      <c r="AO741" s="175"/>
      <c r="AP741" s="22"/>
      <c r="AQ741" s="22"/>
    </row>
    <row r="742" spans="1:43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I742" s="22"/>
      <c r="AJ742" s="22"/>
      <c r="AK742" s="22"/>
      <c r="AL742" s="22"/>
      <c r="AM742" s="22"/>
      <c r="AN742" s="175"/>
      <c r="AO742" s="175"/>
      <c r="AP742" s="22"/>
      <c r="AQ742" s="22"/>
    </row>
    <row r="743" spans="1:43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I743" s="22"/>
      <c r="AJ743" s="22"/>
      <c r="AK743" s="22"/>
      <c r="AL743" s="22"/>
      <c r="AM743" s="22"/>
      <c r="AN743" s="175"/>
      <c r="AO743" s="175"/>
      <c r="AP743" s="22"/>
      <c r="AQ743" s="22"/>
    </row>
    <row r="744" spans="1:43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I744" s="22"/>
      <c r="AJ744" s="22"/>
      <c r="AK744" s="22"/>
      <c r="AL744" s="22"/>
      <c r="AM744" s="22"/>
      <c r="AN744" s="175"/>
      <c r="AO744" s="175"/>
      <c r="AP744" s="22"/>
      <c r="AQ744" s="22"/>
    </row>
    <row r="745" spans="1:43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I745" s="22"/>
      <c r="AJ745" s="22"/>
      <c r="AK745" s="22"/>
      <c r="AL745" s="22"/>
      <c r="AM745" s="22"/>
      <c r="AN745" s="175"/>
      <c r="AO745" s="175"/>
      <c r="AP745" s="22"/>
      <c r="AQ745" s="22"/>
    </row>
    <row r="746" spans="1:43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I746" s="22"/>
      <c r="AJ746" s="22"/>
      <c r="AK746" s="22"/>
      <c r="AL746" s="22"/>
      <c r="AM746" s="22"/>
      <c r="AN746" s="175"/>
      <c r="AO746" s="175"/>
      <c r="AP746" s="22"/>
      <c r="AQ746" s="22"/>
    </row>
    <row r="747" spans="1:43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I747" s="22"/>
      <c r="AJ747" s="22"/>
      <c r="AK747" s="22"/>
      <c r="AL747" s="22"/>
      <c r="AM747" s="22"/>
      <c r="AN747" s="175"/>
      <c r="AO747" s="175"/>
      <c r="AP747" s="22"/>
      <c r="AQ747" s="22"/>
    </row>
    <row r="748" spans="1:43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I748" s="22"/>
      <c r="AJ748" s="22"/>
      <c r="AK748" s="22"/>
      <c r="AL748" s="22"/>
      <c r="AM748" s="22"/>
      <c r="AN748" s="175"/>
      <c r="AO748" s="175"/>
      <c r="AP748" s="22"/>
      <c r="AQ748" s="22"/>
    </row>
    <row r="749" spans="1:43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I749" s="22"/>
      <c r="AJ749" s="22"/>
      <c r="AK749" s="22"/>
      <c r="AL749" s="22"/>
      <c r="AM749" s="22"/>
      <c r="AN749" s="175"/>
      <c r="AO749" s="175"/>
      <c r="AP749" s="22"/>
      <c r="AQ749" s="22"/>
    </row>
    <row r="750" spans="1:43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I750" s="22"/>
      <c r="AJ750" s="22"/>
      <c r="AK750" s="22"/>
      <c r="AL750" s="22"/>
      <c r="AM750" s="22"/>
      <c r="AN750" s="175"/>
      <c r="AO750" s="175"/>
      <c r="AP750" s="22"/>
      <c r="AQ750" s="22"/>
    </row>
    <row r="751" spans="1:43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I751" s="22"/>
      <c r="AJ751" s="22"/>
      <c r="AK751" s="22"/>
      <c r="AL751" s="22"/>
      <c r="AM751" s="22"/>
      <c r="AN751" s="175"/>
      <c r="AO751" s="175"/>
      <c r="AP751" s="22"/>
      <c r="AQ751" s="22"/>
    </row>
    <row r="752" spans="1:43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I752" s="22"/>
      <c r="AJ752" s="22"/>
      <c r="AK752" s="22"/>
      <c r="AL752" s="22"/>
      <c r="AM752" s="22"/>
      <c r="AN752" s="175"/>
      <c r="AO752" s="175"/>
      <c r="AP752" s="22"/>
      <c r="AQ752" s="22"/>
    </row>
    <row r="753" spans="1:43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I753" s="22"/>
      <c r="AJ753" s="22"/>
      <c r="AK753" s="22"/>
      <c r="AL753" s="22"/>
      <c r="AM753" s="22"/>
      <c r="AN753" s="175"/>
      <c r="AO753" s="175"/>
      <c r="AP753" s="22"/>
      <c r="AQ753" s="22"/>
    </row>
    <row r="754" spans="1:43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I754" s="22"/>
      <c r="AJ754" s="22"/>
      <c r="AK754" s="22"/>
      <c r="AL754" s="22"/>
      <c r="AM754" s="22"/>
      <c r="AN754" s="175"/>
      <c r="AO754" s="175"/>
      <c r="AP754" s="22"/>
      <c r="AQ754" s="22"/>
    </row>
    <row r="755" spans="1:43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I755" s="22"/>
      <c r="AJ755" s="22"/>
      <c r="AK755" s="22"/>
      <c r="AL755" s="22"/>
      <c r="AM755" s="22"/>
      <c r="AN755" s="175"/>
      <c r="AO755" s="175"/>
      <c r="AP755" s="22"/>
      <c r="AQ755" s="22"/>
    </row>
    <row r="756" spans="1:43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I756" s="22"/>
      <c r="AJ756" s="22"/>
      <c r="AK756" s="22"/>
      <c r="AL756" s="22"/>
      <c r="AM756" s="22"/>
      <c r="AN756" s="175"/>
      <c r="AO756" s="175"/>
      <c r="AP756" s="22"/>
      <c r="AQ756" s="22"/>
    </row>
    <row r="757" spans="1:43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I757" s="22"/>
      <c r="AJ757" s="22"/>
      <c r="AK757" s="22"/>
      <c r="AL757" s="22"/>
      <c r="AM757" s="22"/>
      <c r="AN757" s="175"/>
      <c r="AO757" s="175"/>
      <c r="AP757" s="22"/>
      <c r="AQ757" s="22"/>
    </row>
    <row r="758" spans="1:43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I758" s="22"/>
      <c r="AJ758" s="22"/>
      <c r="AK758" s="22"/>
      <c r="AL758" s="22"/>
      <c r="AM758" s="22"/>
      <c r="AN758" s="175"/>
      <c r="AO758" s="175"/>
      <c r="AP758" s="22"/>
      <c r="AQ758" s="22"/>
    </row>
    <row r="759" spans="1:43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I759" s="22"/>
      <c r="AJ759" s="22"/>
      <c r="AK759" s="22"/>
      <c r="AL759" s="22"/>
      <c r="AM759" s="22"/>
      <c r="AN759" s="175"/>
      <c r="AO759" s="175"/>
      <c r="AP759" s="22"/>
      <c r="AQ759" s="22"/>
    </row>
    <row r="760" spans="1:43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I760" s="22"/>
      <c r="AJ760" s="22"/>
      <c r="AK760" s="22"/>
      <c r="AL760" s="22"/>
      <c r="AM760" s="22"/>
      <c r="AN760" s="175"/>
      <c r="AO760" s="175"/>
      <c r="AP760" s="22"/>
      <c r="AQ760" s="22"/>
    </row>
    <row r="761" spans="1:43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I761" s="22"/>
      <c r="AJ761" s="22"/>
      <c r="AK761" s="22"/>
      <c r="AL761" s="22"/>
      <c r="AM761" s="22"/>
      <c r="AN761" s="175"/>
      <c r="AO761" s="175"/>
      <c r="AP761" s="22"/>
      <c r="AQ761" s="22"/>
    </row>
    <row r="762" spans="1:43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I762" s="22"/>
      <c r="AJ762" s="22"/>
      <c r="AK762" s="22"/>
      <c r="AL762" s="22"/>
      <c r="AM762" s="22"/>
      <c r="AN762" s="175"/>
      <c r="AO762" s="175"/>
      <c r="AP762" s="22"/>
      <c r="AQ762" s="22"/>
    </row>
    <row r="763" spans="1:43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I763" s="22"/>
      <c r="AJ763" s="22"/>
      <c r="AK763" s="22"/>
      <c r="AL763" s="22"/>
      <c r="AM763" s="22"/>
      <c r="AN763" s="175"/>
      <c r="AO763" s="175"/>
      <c r="AP763" s="22"/>
      <c r="AQ763" s="22"/>
    </row>
    <row r="764" spans="1:43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I764" s="22"/>
      <c r="AJ764" s="22"/>
      <c r="AK764" s="22"/>
      <c r="AL764" s="22"/>
      <c r="AM764" s="22"/>
      <c r="AN764" s="175"/>
      <c r="AO764" s="175"/>
      <c r="AP764" s="22"/>
      <c r="AQ764" s="22"/>
    </row>
    <row r="765" spans="1:43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I765" s="22"/>
      <c r="AJ765" s="22"/>
      <c r="AK765" s="22"/>
      <c r="AL765" s="22"/>
      <c r="AM765" s="22"/>
      <c r="AN765" s="175"/>
      <c r="AO765" s="175"/>
      <c r="AP765" s="22"/>
      <c r="AQ765" s="22"/>
    </row>
    <row r="766" spans="1:43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I766" s="22"/>
      <c r="AJ766" s="22"/>
      <c r="AK766" s="22"/>
      <c r="AL766" s="22"/>
      <c r="AM766" s="22"/>
      <c r="AN766" s="175"/>
      <c r="AO766" s="175"/>
      <c r="AP766" s="22"/>
      <c r="AQ766" s="22"/>
    </row>
    <row r="767" spans="1:43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I767" s="22"/>
      <c r="AJ767" s="22"/>
      <c r="AK767" s="22"/>
      <c r="AL767" s="22"/>
      <c r="AM767" s="22"/>
      <c r="AN767" s="175"/>
      <c r="AO767" s="175"/>
      <c r="AP767" s="22"/>
      <c r="AQ767" s="22"/>
    </row>
    <row r="768" spans="1:43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I768" s="22"/>
      <c r="AJ768" s="22"/>
      <c r="AK768" s="22"/>
      <c r="AL768" s="22"/>
      <c r="AM768" s="22"/>
      <c r="AN768" s="175"/>
      <c r="AO768" s="175"/>
      <c r="AP768" s="22"/>
      <c r="AQ768" s="22"/>
    </row>
    <row r="769" spans="1:43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I769" s="22"/>
      <c r="AJ769" s="22"/>
      <c r="AK769" s="22"/>
      <c r="AL769" s="22"/>
      <c r="AM769" s="22"/>
      <c r="AN769" s="175"/>
      <c r="AO769" s="175"/>
      <c r="AP769" s="22"/>
      <c r="AQ769" s="22"/>
    </row>
    <row r="770" spans="1:43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I770" s="22"/>
      <c r="AJ770" s="22"/>
      <c r="AK770" s="22"/>
      <c r="AL770" s="22"/>
      <c r="AM770" s="22"/>
      <c r="AN770" s="175"/>
      <c r="AO770" s="175"/>
      <c r="AP770" s="22"/>
      <c r="AQ770" s="22"/>
    </row>
    <row r="771" spans="1:43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I771" s="22"/>
      <c r="AJ771" s="22"/>
      <c r="AK771" s="22"/>
      <c r="AL771" s="22"/>
      <c r="AM771" s="22"/>
      <c r="AN771" s="175"/>
      <c r="AO771" s="175"/>
      <c r="AP771" s="22"/>
      <c r="AQ771" s="22"/>
    </row>
    <row r="772" spans="1:43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I772" s="22"/>
      <c r="AJ772" s="22"/>
      <c r="AK772" s="22"/>
      <c r="AL772" s="22"/>
      <c r="AM772" s="22"/>
      <c r="AN772" s="175"/>
      <c r="AO772" s="175"/>
      <c r="AP772" s="22"/>
      <c r="AQ772" s="22"/>
    </row>
    <row r="773" spans="1:43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I773" s="22"/>
      <c r="AJ773" s="22"/>
      <c r="AK773" s="22"/>
      <c r="AL773" s="22"/>
      <c r="AM773" s="22"/>
      <c r="AN773" s="175"/>
      <c r="AO773" s="175"/>
      <c r="AP773" s="22"/>
      <c r="AQ773" s="22"/>
    </row>
    <row r="774" spans="1:43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I774" s="22"/>
      <c r="AJ774" s="22"/>
      <c r="AK774" s="22"/>
      <c r="AL774" s="22"/>
      <c r="AM774" s="22"/>
      <c r="AN774" s="175"/>
      <c r="AO774" s="175"/>
      <c r="AP774" s="22"/>
      <c r="AQ774" s="22"/>
    </row>
    <row r="775" spans="1:43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I775" s="22"/>
      <c r="AJ775" s="22"/>
      <c r="AK775" s="22"/>
      <c r="AL775" s="22"/>
      <c r="AM775" s="22"/>
      <c r="AN775" s="175"/>
      <c r="AO775" s="175"/>
      <c r="AP775" s="22"/>
      <c r="AQ775" s="22"/>
    </row>
    <row r="776" spans="1:43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I776" s="22"/>
      <c r="AJ776" s="22"/>
      <c r="AK776" s="22"/>
      <c r="AL776" s="22"/>
      <c r="AM776" s="22"/>
      <c r="AN776" s="175"/>
      <c r="AO776" s="175"/>
      <c r="AP776" s="22"/>
      <c r="AQ776" s="22"/>
    </row>
    <row r="777" spans="1:43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I777" s="22"/>
      <c r="AJ777" s="22"/>
      <c r="AK777" s="22"/>
      <c r="AL777" s="22"/>
      <c r="AM777" s="22"/>
      <c r="AN777" s="175"/>
      <c r="AO777" s="175"/>
      <c r="AP777" s="22"/>
      <c r="AQ777" s="22"/>
    </row>
    <row r="778" spans="1:43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I778" s="22"/>
      <c r="AJ778" s="22"/>
      <c r="AK778" s="22"/>
      <c r="AL778" s="22"/>
      <c r="AM778" s="22"/>
      <c r="AN778" s="175"/>
      <c r="AO778" s="175"/>
      <c r="AP778" s="22"/>
      <c r="AQ778" s="22"/>
    </row>
    <row r="779" spans="1:43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I779" s="22"/>
      <c r="AJ779" s="22"/>
      <c r="AK779" s="22"/>
      <c r="AL779" s="22"/>
      <c r="AM779" s="22"/>
      <c r="AN779" s="175"/>
      <c r="AO779" s="175"/>
      <c r="AP779" s="22"/>
      <c r="AQ779" s="22"/>
    </row>
    <row r="780" spans="1:43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I780" s="22"/>
      <c r="AJ780" s="22"/>
      <c r="AK780" s="22"/>
      <c r="AL780" s="22"/>
      <c r="AM780" s="22"/>
      <c r="AN780" s="175"/>
      <c r="AO780" s="175"/>
      <c r="AP780" s="22"/>
      <c r="AQ780" s="22"/>
    </row>
    <row r="781" spans="1:43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I781" s="22"/>
      <c r="AJ781" s="22"/>
      <c r="AK781" s="22"/>
      <c r="AL781" s="22"/>
      <c r="AM781" s="22"/>
      <c r="AN781" s="175"/>
      <c r="AO781" s="175"/>
      <c r="AP781" s="22"/>
      <c r="AQ781" s="22"/>
    </row>
    <row r="782" spans="1:43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I782" s="22"/>
      <c r="AJ782" s="22"/>
      <c r="AK782" s="22"/>
      <c r="AL782" s="22"/>
      <c r="AM782" s="22"/>
      <c r="AN782" s="175"/>
      <c r="AO782" s="175"/>
      <c r="AP782" s="22"/>
      <c r="AQ782" s="22"/>
    </row>
    <row r="783" spans="1:43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I783" s="22"/>
      <c r="AJ783" s="22"/>
      <c r="AK783" s="22"/>
      <c r="AL783" s="22"/>
      <c r="AM783" s="22"/>
      <c r="AN783" s="175"/>
      <c r="AO783" s="175"/>
      <c r="AP783" s="22"/>
      <c r="AQ783" s="22"/>
    </row>
    <row r="784" spans="1:43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I784" s="22"/>
      <c r="AJ784" s="22"/>
      <c r="AK784" s="22"/>
      <c r="AL784" s="22"/>
      <c r="AM784" s="22"/>
      <c r="AN784" s="175"/>
      <c r="AO784" s="175"/>
      <c r="AP784" s="22"/>
      <c r="AQ784" s="22"/>
    </row>
    <row r="785" spans="1:43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I785" s="22"/>
      <c r="AJ785" s="22"/>
      <c r="AK785" s="22"/>
      <c r="AL785" s="22"/>
      <c r="AM785" s="22"/>
      <c r="AN785" s="175"/>
      <c r="AO785" s="175"/>
      <c r="AP785" s="22"/>
      <c r="AQ785" s="22"/>
    </row>
    <row r="786" spans="1:43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I786" s="22"/>
      <c r="AJ786" s="22"/>
      <c r="AK786" s="22"/>
      <c r="AL786" s="22"/>
      <c r="AM786" s="22"/>
      <c r="AN786" s="175"/>
      <c r="AO786" s="175"/>
      <c r="AP786" s="22"/>
      <c r="AQ786" s="22"/>
    </row>
    <row r="787" spans="1:43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I787" s="22"/>
      <c r="AJ787" s="22"/>
      <c r="AK787" s="22"/>
      <c r="AL787" s="22"/>
      <c r="AM787" s="22"/>
      <c r="AN787" s="175"/>
      <c r="AO787" s="175"/>
      <c r="AP787" s="22"/>
      <c r="AQ787" s="22"/>
    </row>
    <row r="788" spans="1:43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I788" s="22"/>
      <c r="AJ788" s="22"/>
      <c r="AK788" s="22"/>
      <c r="AL788" s="22"/>
      <c r="AM788" s="22"/>
      <c r="AN788" s="175"/>
      <c r="AO788" s="175"/>
      <c r="AP788" s="22"/>
      <c r="AQ788" s="22"/>
    </row>
    <row r="789" spans="1:43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I789" s="22"/>
      <c r="AJ789" s="22"/>
      <c r="AK789" s="22"/>
      <c r="AL789" s="22"/>
      <c r="AM789" s="22"/>
      <c r="AN789" s="175"/>
      <c r="AO789" s="175"/>
      <c r="AP789" s="22"/>
      <c r="AQ789" s="22"/>
    </row>
    <row r="790" spans="1:43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I790" s="22"/>
      <c r="AJ790" s="22"/>
      <c r="AK790" s="22"/>
      <c r="AL790" s="22"/>
      <c r="AM790" s="22"/>
      <c r="AN790" s="175"/>
      <c r="AO790" s="175"/>
      <c r="AP790" s="22"/>
      <c r="AQ790" s="22"/>
    </row>
    <row r="791" spans="1:43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I791" s="22"/>
      <c r="AJ791" s="22"/>
      <c r="AK791" s="22"/>
      <c r="AL791" s="22"/>
      <c r="AM791" s="22"/>
      <c r="AN791" s="175"/>
      <c r="AO791" s="175"/>
      <c r="AP791" s="22"/>
      <c r="AQ791" s="22"/>
    </row>
    <row r="792" spans="1:43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I792" s="22"/>
      <c r="AJ792" s="22"/>
      <c r="AK792" s="22"/>
      <c r="AL792" s="22"/>
      <c r="AM792" s="22"/>
      <c r="AN792" s="175"/>
      <c r="AO792" s="175"/>
      <c r="AP792" s="22"/>
      <c r="AQ792" s="22"/>
    </row>
    <row r="793" spans="1:43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I793" s="22"/>
      <c r="AJ793" s="22"/>
      <c r="AK793" s="22"/>
      <c r="AL793" s="22"/>
      <c r="AM793" s="22"/>
      <c r="AN793" s="175"/>
      <c r="AO793" s="175"/>
      <c r="AP793" s="22"/>
      <c r="AQ793" s="22"/>
    </row>
    <row r="794" spans="1:43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I794" s="22"/>
      <c r="AJ794" s="22"/>
      <c r="AK794" s="22"/>
      <c r="AL794" s="22"/>
      <c r="AM794" s="22"/>
      <c r="AN794" s="175"/>
      <c r="AO794" s="175"/>
      <c r="AP794" s="22"/>
      <c r="AQ794" s="22"/>
    </row>
    <row r="795" spans="1:43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I795" s="22"/>
      <c r="AJ795" s="22"/>
      <c r="AK795" s="22"/>
      <c r="AL795" s="22"/>
      <c r="AM795" s="22"/>
      <c r="AN795" s="175"/>
      <c r="AO795" s="175"/>
      <c r="AP795" s="22"/>
      <c r="AQ795" s="22"/>
    </row>
    <row r="796" spans="1:43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I796" s="22"/>
      <c r="AJ796" s="22"/>
      <c r="AK796" s="22"/>
      <c r="AL796" s="22"/>
      <c r="AM796" s="22"/>
      <c r="AN796" s="175"/>
      <c r="AO796" s="175"/>
      <c r="AP796" s="22"/>
      <c r="AQ796" s="22"/>
    </row>
    <row r="797" spans="1:43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I797" s="22"/>
      <c r="AJ797" s="22"/>
      <c r="AK797" s="22"/>
      <c r="AL797" s="22"/>
      <c r="AM797" s="22"/>
      <c r="AN797" s="175"/>
      <c r="AO797" s="175"/>
      <c r="AP797" s="22"/>
      <c r="AQ797" s="22"/>
    </row>
    <row r="798" spans="1:43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I798" s="22"/>
      <c r="AJ798" s="22"/>
      <c r="AK798" s="22"/>
      <c r="AL798" s="22"/>
      <c r="AM798" s="22"/>
      <c r="AN798" s="175"/>
      <c r="AO798" s="175"/>
      <c r="AP798" s="22"/>
      <c r="AQ798" s="22"/>
    </row>
    <row r="799" spans="1:43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I799" s="22"/>
      <c r="AJ799" s="22"/>
      <c r="AK799" s="22"/>
      <c r="AL799" s="22"/>
      <c r="AM799" s="22"/>
      <c r="AN799" s="175"/>
      <c r="AO799" s="175"/>
      <c r="AP799" s="22"/>
      <c r="AQ799" s="22"/>
    </row>
    <row r="800" spans="1:43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I800" s="22"/>
      <c r="AJ800" s="22"/>
      <c r="AK800" s="22"/>
      <c r="AL800" s="22"/>
      <c r="AM800" s="22"/>
      <c r="AN800" s="175"/>
      <c r="AO800" s="175"/>
      <c r="AP800" s="22"/>
      <c r="AQ800" s="22"/>
    </row>
    <row r="801" spans="1:43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I801" s="22"/>
      <c r="AJ801" s="22"/>
      <c r="AK801" s="22"/>
      <c r="AL801" s="22"/>
      <c r="AM801" s="22"/>
      <c r="AN801" s="175"/>
      <c r="AO801" s="175"/>
      <c r="AP801" s="22"/>
      <c r="AQ801" s="22"/>
    </row>
    <row r="802" spans="1:43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I802" s="22"/>
      <c r="AJ802" s="22"/>
      <c r="AK802" s="22"/>
      <c r="AL802" s="22"/>
      <c r="AM802" s="22"/>
      <c r="AN802" s="175"/>
      <c r="AO802" s="175"/>
      <c r="AP802" s="22"/>
      <c r="AQ802" s="22"/>
    </row>
    <row r="803" spans="1:43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I803" s="22"/>
      <c r="AJ803" s="22"/>
      <c r="AK803" s="22"/>
      <c r="AL803" s="22"/>
      <c r="AM803" s="22"/>
      <c r="AN803" s="175"/>
      <c r="AO803" s="175"/>
      <c r="AP803" s="22"/>
      <c r="AQ803" s="22"/>
    </row>
    <row r="804" spans="1:43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I804" s="22"/>
      <c r="AJ804" s="22"/>
      <c r="AK804" s="22"/>
      <c r="AL804" s="22"/>
      <c r="AM804" s="22"/>
      <c r="AN804" s="175"/>
      <c r="AO804" s="175"/>
      <c r="AP804" s="22"/>
      <c r="AQ804" s="22"/>
    </row>
    <row r="805" spans="1:43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I805" s="22"/>
      <c r="AJ805" s="22"/>
      <c r="AK805" s="22"/>
      <c r="AL805" s="22"/>
      <c r="AM805" s="22"/>
      <c r="AN805" s="175"/>
      <c r="AO805" s="175"/>
      <c r="AP805" s="22"/>
      <c r="AQ805" s="22"/>
    </row>
    <row r="806" spans="1:43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I806" s="22"/>
      <c r="AJ806" s="22"/>
      <c r="AK806" s="22"/>
      <c r="AL806" s="22"/>
      <c r="AM806" s="22"/>
      <c r="AN806" s="175"/>
      <c r="AO806" s="175"/>
      <c r="AP806" s="22"/>
      <c r="AQ806" s="22"/>
    </row>
    <row r="807" spans="1:43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I807" s="22"/>
      <c r="AJ807" s="22"/>
      <c r="AK807" s="22"/>
      <c r="AL807" s="22"/>
      <c r="AM807" s="22"/>
      <c r="AN807" s="175"/>
      <c r="AO807" s="175"/>
      <c r="AP807" s="22"/>
      <c r="AQ807" s="22"/>
    </row>
    <row r="808" spans="1:43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I808" s="22"/>
      <c r="AJ808" s="22"/>
      <c r="AK808" s="22"/>
      <c r="AL808" s="22"/>
      <c r="AM808" s="22"/>
      <c r="AN808" s="175"/>
      <c r="AO808" s="175"/>
      <c r="AP808" s="22"/>
      <c r="AQ808" s="22"/>
    </row>
    <row r="809" spans="1:43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I809" s="22"/>
      <c r="AJ809" s="22"/>
      <c r="AK809" s="22"/>
      <c r="AL809" s="22"/>
      <c r="AM809" s="22"/>
      <c r="AN809" s="175"/>
      <c r="AO809" s="175"/>
      <c r="AP809" s="22"/>
      <c r="AQ809" s="22"/>
    </row>
    <row r="810" spans="1:43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I810" s="22"/>
      <c r="AJ810" s="22"/>
      <c r="AK810" s="22"/>
      <c r="AL810" s="22"/>
      <c r="AM810" s="22"/>
      <c r="AN810" s="175"/>
      <c r="AO810" s="175"/>
      <c r="AP810" s="22"/>
      <c r="AQ810" s="22"/>
    </row>
    <row r="811" spans="1:43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I811" s="22"/>
      <c r="AJ811" s="22"/>
      <c r="AK811" s="22"/>
      <c r="AL811" s="22"/>
      <c r="AM811" s="22"/>
      <c r="AN811" s="175"/>
      <c r="AO811" s="175"/>
      <c r="AP811" s="22"/>
      <c r="AQ811" s="22"/>
    </row>
    <row r="812" spans="1:43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I812" s="22"/>
      <c r="AJ812" s="22"/>
      <c r="AK812" s="22"/>
      <c r="AL812" s="22"/>
      <c r="AM812" s="22"/>
      <c r="AN812" s="175"/>
      <c r="AO812" s="175"/>
      <c r="AP812" s="22"/>
      <c r="AQ812" s="22"/>
    </row>
    <row r="813" spans="1:43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I813" s="22"/>
      <c r="AJ813" s="22"/>
      <c r="AK813" s="22"/>
      <c r="AL813" s="22"/>
      <c r="AM813" s="22"/>
      <c r="AN813" s="175"/>
      <c r="AO813" s="175"/>
      <c r="AP813" s="22"/>
      <c r="AQ813" s="22"/>
    </row>
    <row r="814" spans="1:43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I814" s="22"/>
      <c r="AJ814" s="22"/>
      <c r="AK814" s="22"/>
      <c r="AL814" s="22"/>
      <c r="AM814" s="22"/>
      <c r="AN814" s="175"/>
      <c r="AO814" s="175"/>
      <c r="AP814" s="22"/>
      <c r="AQ814" s="22"/>
    </row>
    <row r="815" spans="1:43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I815" s="22"/>
      <c r="AJ815" s="22"/>
      <c r="AK815" s="22"/>
      <c r="AL815" s="22"/>
      <c r="AM815" s="22"/>
      <c r="AN815" s="175"/>
      <c r="AO815" s="175"/>
      <c r="AP815" s="22"/>
      <c r="AQ815" s="22"/>
    </row>
    <row r="816" spans="1:43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I816" s="22"/>
      <c r="AJ816" s="22"/>
      <c r="AK816" s="22"/>
      <c r="AL816" s="22"/>
      <c r="AM816" s="22"/>
      <c r="AN816" s="175"/>
      <c r="AO816" s="175"/>
      <c r="AP816" s="22"/>
      <c r="AQ816" s="22"/>
    </row>
    <row r="817" spans="1:43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I817" s="22"/>
      <c r="AJ817" s="22"/>
      <c r="AK817" s="22"/>
      <c r="AL817" s="22"/>
      <c r="AM817" s="22"/>
      <c r="AN817" s="175"/>
      <c r="AO817" s="175"/>
      <c r="AP817" s="22"/>
      <c r="AQ817" s="22"/>
    </row>
    <row r="818" spans="1:43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I818" s="22"/>
      <c r="AJ818" s="22"/>
      <c r="AK818" s="22"/>
      <c r="AL818" s="22"/>
      <c r="AM818" s="22"/>
      <c r="AN818" s="175"/>
      <c r="AO818" s="175"/>
      <c r="AP818" s="22"/>
      <c r="AQ818" s="22"/>
    </row>
    <row r="819" spans="1:43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I819" s="22"/>
      <c r="AJ819" s="22"/>
      <c r="AK819" s="22"/>
      <c r="AL819" s="22"/>
      <c r="AM819" s="22"/>
      <c r="AN819" s="175"/>
      <c r="AO819" s="175"/>
      <c r="AP819" s="22"/>
      <c r="AQ819" s="22"/>
    </row>
    <row r="820" spans="1:43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I820" s="22"/>
      <c r="AJ820" s="22"/>
      <c r="AK820" s="22"/>
      <c r="AL820" s="22"/>
      <c r="AM820" s="22"/>
      <c r="AN820" s="175"/>
      <c r="AO820" s="175"/>
      <c r="AP820" s="22"/>
      <c r="AQ820" s="22"/>
    </row>
    <row r="821" spans="1:43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I821" s="22"/>
      <c r="AJ821" s="22"/>
      <c r="AK821" s="22"/>
      <c r="AL821" s="22"/>
      <c r="AM821" s="22"/>
      <c r="AN821" s="175"/>
      <c r="AO821" s="175"/>
      <c r="AP821" s="22"/>
      <c r="AQ821" s="22"/>
    </row>
    <row r="822" spans="1:43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I822" s="22"/>
      <c r="AJ822" s="22"/>
      <c r="AK822" s="22"/>
      <c r="AL822" s="22"/>
      <c r="AM822" s="22"/>
      <c r="AN822" s="175"/>
      <c r="AO822" s="175"/>
      <c r="AP822" s="22"/>
      <c r="AQ822" s="22"/>
    </row>
    <row r="823" spans="1:43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I823" s="22"/>
      <c r="AJ823" s="22"/>
      <c r="AK823" s="22"/>
      <c r="AL823" s="22"/>
      <c r="AM823" s="22"/>
      <c r="AN823" s="175"/>
      <c r="AO823" s="175"/>
      <c r="AP823" s="22"/>
      <c r="AQ823" s="22"/>
    </row>
    <row r="824" spans="1:43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I824" s="22"/>
      <c r="AJ824" s="22"/>
      <c r="AK824" s="22"/>
      <c r="AL824" s="22"/>
      <c r="AM824" s="22"/>
      <c r="AN824" s="175"/>
      <c r="AO824" s="175"/>
      <c r="AP824" s="22"/>
      <c r="AQ824" s="22"/>
    </row>
    <row r="825" spans="1:43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I825" s="22"/>
      <c r="AJ825" s="22"/>
      <c r="AK825" s="22"/>
      <c r="AL825" s="22"/>
      <c r="AM825" s="22"/>
      <c r="AN825" s="175"/>
      <c r="AO825" s="175"/>
      <c r="AP825" s="22"/>
      <c r="AQ825" s="22"/>
    </row>
    <row r="826" spans="1:43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I826" s="22"/>
      <c r="AJ826" s="22"/>
      <c r="AK826" s="22"/>
      <c r="AL826" s="22"/>
      <c r="AM826" s="22"/>
      <c r="AN826" s="175"/>
      <c r="AO826" s="175"/>
      <c r="AP826" s="22"/>
      <c r="AQ826" s="22"/>
    </row>
    <row r="827" spans="1:43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I827" s="22"/>
      <c r="AJ827" s="22"/>
      <c r="AK827" s="22"/>
      <c r="AL827" s="22"/>
      <c r="AM827" s="22"/>
      <c r="AN827" s="175"/>
      <c r="AO827" s="175"/>
      <c r="AP827" s="22"/>
      <c r="AQ827" s="22"/>
    </row>
    <row r="828" spans="1:43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I828" s="22"/>
      <c r="AJ828" s="22"/>
      <c r="AK828" s="22"/>
      <c r="AL828" s="22"/>
      <c r="AM828" s="22"/>
      <c r="AN828" s="175"/>
      <c r="AO828" s="175"/>
      <c r="AP828" s="22"/>
      <c r="AQ828" s="22"/>
    </row>
    <row r="829" spans="1:43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I829" s="22"/>
      <c r="AJ829" s="22"/>
      <c r="AK829" s="22"/>
      <c r="AL829" s="22"/>
      <c r="AM829" s="22"/>
      <c r="AN829" s="175"/>
      <c r="AO829" s="175"/>
      <c r="AP829" s="22"/>
      <c r="AQ829" s="22"/>
    </row>
    <row r="830" spans="1:43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I830" s="22"/>
      <c r="AJ830" s="22"/>
      <c r="AK830" s="22"/>
      <c r="AL830" s="22"/>
      <c r="AM830" s="22"/>
      <c r="AN830" s="175"/>
      <c r="AO830" s="175"/>
      <c r="AP830" s="22"/>
      <c r="AQ830" s="22"/>
    </row>
    <row r="831" spans="1:43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I831" s="22"/>
      <c r="AJ831" s="22"/>
      <c r="AK831" s="22"/>
      <c r="AL831" s="22"/>
      <c r="AM831" s="22"/>
      <c r="AN831" s="175"/>
      <c r="AO831" s="175"/>
      <c r="AP831" s="22"/>
      <c r="AQ831" s="22"/>
    </row>
    <row r="832" spans="1:43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I832" s="22"/>
      <c r="AJ832" s="22"/>
      <c r="AK832" s="22"/>
      <c r="AL832" s="22"/>
      <c r="AM832" s="22"/>
      <c r="AN832" s="175"/>
      <c r="AO832" s="175"/>
      <c r="AP832" s="22"/>
      <c r="AQ832" s="22"/>
    </row>
    <row r="833" spans="1:43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I833" s="22"/>
      <c r="AJ833" s="22"/>
      <c r="AK833" s="22"/>
      <c r="AL833" s="22"/>
      <c r="AM833" s="22"/>
      <c r="AN833" s="175"/>
      <c r="AO833" s="175"/>
      <c r="AP833" s="22"/>
      <c r="AQ833" s="22"/>
    </row>
    <row r="834" spans="1:43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I834" s="22"/>
      <c r="AJ834" s="22"/>
      <c r="AK834" s="22"/>
      <c r="AL834" s="22"/>
      <c r="AM834" s="22"/>
      <c r="AN834" s="175"/>
      <c r="AO834" s="175"/>
      <c r="AP834" s="22"/>
      <c r="AQ834" s="22"/>
    </row>
    <row r="835" spans="1:43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I835" s="22"/>
      <c r="AJ835" s="22"/>
      <c r="AK835" s="22"/>
      <c r="AL835" s="22"/>
      <c r="AM835" s="22"/>
      <c r="AN835" s="175"/>
      <c r="AO835" s="175"/>
      <c r="AP835" s="22"/>
      <c r="AQ835" s="22"/>
    </row>
    <row r="836" spans="1:43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I836" s="22"/>
      <c r="AJ836" s="22"/>
      <c r="AK836" s="22"/>
      <c r="AL836" s="22"/>
      <c r="AM836" s="22"/>
      <c r="AN836" s="175"/>
      <c r="AO836" s="175"/>
      <c r="AP836" s="22"/>
      <c r="AQ836" s="22"/>
    </row>
    <row r="837" spans="1:43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I837" s="22"/>
      <c r="AJ837" s="22"/>
      <c r="AK837" s="22"/>
      <c r="AL837" s="22"/>
      <c r="AM837" s="22"/>
      <c r="AN837" s="175"/>
      <c r="AO837" s="175"/>
      <c r="AP837" s="22"/>
      <c r="AQ837" s="22"/>
    </row>
    <row r="838" spans="1:43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I838" s="22"/>
      <c r="AJ838" s="22"/>
      <c r="AK838" s="22"/>
      <c r="AL838" s="22"/>
      <c r="AM838" s="22"/>
      <c r="AN838" s="175"/>
      <c r="AO838" s="175"/>
      <c r="AP838" s="22"/>
      <c r="AQ838" s="22"/>
    </row>
    <row r="839" spans="1:43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I839" s="22"/>
      <c r="AJ839" s="22"/>
      <c r="AK839" s="22"/>
      <c r="AL839" s="22"/>
      <c r="AM839" s="22"/>
      <c r="AN839" s="175"/>
      <c r="AO839" s="175"/>
      <c r="AP839" s="22"/>
      <c r="AQ839" s="22"/>
    </row>
    <row r="840" spans="1:43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I840" s="22"/>
      <c r="AJ840" s="22"/>
      <c r="AK840" s="22"/>
      <c r="AL840" s="22"/>
      <c r="AM840" s="22"/>
      <c r="AN840" s="175"/>
      <c r="AO840" s="175"/>
      <c r="AP840" s="22"/>
      <c r="AQ840" s="22"/>
    </row>
    <row r="841" spans="1:43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I841" s="22"/>
      <c r="AJ841" s="22"/>
      <c r="AK841" s="22"/>
      <c r="AL841" s="22"/>
      <c r="AM841" s="22"/>
      <c r="AN841" s="175"/>
      <c r="AO841" s="175"/>
      <c r="AP841" s="22"/>
      <c r="AQ841" s="22"/>
    </row>
    <row r="842" spans="1:43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I842" s="22"/>
      <c r="AJ842" s="22"/>
      <c r="AK842" s="22"/>
      <c r="AL842" s="22"/>
      <c r="AM842" s="22"/>
      <c r="AN842" s="175"/>
      <c r="AO842" s="175"/>
      <c r="AP842" s="22"/>
      <c r="AQ842" s="22"/>
    </row>
    <row r="843" spans="1:43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I843" s="22"/>
      <c r="AJ843" s="22"/>
      <c r="AK843" s="22"/>
      <c r="AL843" s="22"/>
      <c r="AM843" s="22"/>
      <c r="AN843" s="175"/>
      <c r="AO843" s="175"/>
      <c r="AP843" s="22"/>
      <c r="AQ843" s="22"/>
    </row>
    <row r="844" spans="1:43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I844" s="22"/>
      <c r="AJ844" s="22"/>
      <c r="AK844" s="22"/>
      <c r="AL844" s="22"/>
      <c r="AM844" s="22"/>
      <c r="AN844" s="175"/>
      <c r="AO844" s="175"/>
      <c r="AP844" s="22"/>
      <c r="AQ844" s="22"/>
    </row>
    <row r="845" spans="1:43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I845" s="22"/>
      <c r="AJ845" s="22"/>
      <c r="AK845" s="22"/>
      <c r="AL845" s="22"/>
      <c r="AM845" s="22"/>
      <c r="AN845" s="175"/>
      <c r="AO845" s="175"/>
      <c r="AP845" s="22"/>
      <c r="AQ845" s="22"/>
    </row>
    <row r="846" spans="1:43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I846" s="22"/>
      <c r="AJ846" s="22"/>
      <c r="AK846" s="22"/>
      <c r="AL846" s="22"/>
      <c r="AM846" s="22"/>
      <c r="AN846" s="175"/>
      <c r="AO846" s="175"/>
      <c r="AP846" s="22"/>
      <c r="AQ846" s="22"/>
    </row>
    <row r="847" spans="1:43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I847" s="22"/>
      <c r="AJ847" s="22"/>
      <c r="AK847" s="22"/>
      <c r="AL847" s="22"/>
      <c r="AM847" s="22"/>
      <c r="AN847" s="175"/>
      <c r="AO847" s="175"/>
      <c r="AP847" s="22"/>
      <c r="AQ847" s="22"/>
    </row>
    <row r="848" spans="1:43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I848" s="22"/>
      <c r="AJ848" s="22"/>
      <c r="AK848" s="22"/>
      <c r="AL848" s="22"/>
      <c r="AM848" s="22"/>
      <c r="AN848" s="175"/>
      <c r="AO848" s="175"/>
      <c r="AP848" s="22"/>
      <c r="AQ848" s="22"/>
    </row>
    <row r="849" spans="1:43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I849" s="22"/>
      <c r="AJ849" s="22"/>
      <c r="AK849" s="22"/>
      <c r="AL849" s="22"/>
      <c r="AM849" s="22"/>
      <c r="AN849" s="175"/>
      <c r="AO849" s="175"/>
      <c r="AP849" s="22"/>
      <c r="AQ849" s="22"/>
    </row>
    <row r="850" spans="1:43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I850" s="22"/>
      <c r="AJ850" s="22"/>
      <c r="AK850" s="22"/>
      <c r="AL850" s="22"/>
      <c r="AM850" s="22"/>
      <c r="AN850" s="175"/>
      <c r="AO850" s="175"/>
      <c r="AP850" s="22"/>
      <c r="AQ850" s="22"/>
    </row>
    <row r="851" spans="1:43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I851" s="22"/>
      <c r="AJ851" s="22"/>
      <c r="AK851" s="22"/>
      <c r="AL851" s="22"/>
      <c r="AM851" s="22"/>
      <c r="AN851" s="175"/>
      <c r="AO851" s="175"/>
      <c r="AP851" s="22"/>
      <c r="AQ851" s="22"/>
    </row>
    <row r="852" spans="1:43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I852" s="22"/>
      <c r="AJ852" s="22"/>
      <c r="AK852" s="22"/>
      <c r="AL852" s="22"/>
      <c r="AM852" s="22"/>
      <c r="AN852" s="175"/>
      <c r="AO852" s="175"/>
      <c r="AP852" s="22"/>
      <c r="AQ852" s="22"/>
    </row>
    <row r="853" spans="1:43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I853" s="22"/>
      <c r="AJ853" s="22"/>
      <c r="AK853" s="22"/>
      <c r="AL853" s="22"/>
      <c r="AM853" s="22"/>
      <c r="AN853" s="175"/>
      <c r="AO853" s="175"/>
      <c r="AP853" s="22"/>
      <c r="AQ853" s="22"/>
    </row>
    <row r="854" spans="1:43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I854" s="22"/>
      <c r="AJ854" s="22"/>
      <c r="AK854" s="22"/>
      <c r="AL854" s="22"/>
      <c r="AM854" s="22"/>
      <c r="AN854" s="175"/>
      <c r="AO854" s="175"/>
      <c r="AP854" s="22"/>
      <c r="AQ854" s="22"/>
    </row>
    <row r="855" spans="1:43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I855" s="22"/>
      <c r="AJ855" s="22"/>
      <c r="AK855" s="22"/>
      <c r="AL855" s="22"/>
      <c r="AM855" s="22"/>
      <c r="AN855" s="175"/>
      <c r="AO855" s="175"/>
      <c r="AP855" s="22"/>
      <c r="AQ855" s="22"/>
    </row>
    <row r="856" spans="1:43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I856" s="22"/>
      <c r="AJ856" s="22"/>
      <c r="AK856" s="22"/>
      <c r="AL856" s="22"/>
      <c r="AM856" s="22"/>
      <c r="AN856" s="175"/>
      <c r="AO856" s="175"/>
      <c r="AP856" s="22"/>
      <c r="AQ856" s="22"/>
    </row>
    <row r="857" spans="1:43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I857" s="22"/>
      <c r="AJ857" s="22"/>
      <c r="AK857" s="22"/>
      <c r="AL857" s="22"/>
      <c r="AM857" s="22"/>
      <c r="AN857" s="175"/>
      <c r="AO857" s="175"/>
      <c r="AP857" s="22"/>
      <c r="AQ857" s="22"/>
    </row>
    <row r="858" spans="1:43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I858" s="22"/>
      <c r="AJ858" s="22"/>
      <c r="AK858" s="22"/>
      <c r="AL858" s="22"/>
      <c r="AM858" s="22"/>
      <c r="AN858" s="175"/>
      <c r="AO858" s="175"/>
      <c r="AP858" s="22"/>
      <c r="AQ858" s="22"/>
    </row>
    <row r="859" spans="1:43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I859" s="22"/>
      <c r="AJ859" s="22"/>
      <c r="AK859" s="22"/>
      <c r="AL859" s="22"/>
      <c r="AM859" s="22"/>
      <c r="AN859" s="175"/>
      <c r="AO859" s="175"/>
      <c r="AP859" s="22"/>
      <c r="AQ859" s="22"/>
    </row>
    <row r="860" spans="1:43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I860" s="22"/>
      <c r="AJ860" s="22"/>
      <c r="AK860" s="22"/>
      <c r="AL860" s="22"/>
      <c r="AM860" s="22"/>
      <c r="AN860" s="175"/>
      <c r="AO860" s="175"/>
      <c r="AP860" s="22"/>
      <c r="AQ860" s="22"/>
    </row>
    <row r="861" spans="1:43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I861" s="22"/>
      <c r="AJ861" s="22"/>
      <c r="AK861" s="22"/>
      <c r="AL861" s="22"/>
      <c r="AM861" s="22"/>
      <c r="AN861" s="175"/>
      <c r="AO861" s="175"/>
      <c r="AP861" s="22"/>
      <c r="AQ861" s="22"/>
    </row>
    <row r="862" spans="1:43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I862" s="22"/>
      <c r="AJ862" s="22"/>
      <c r="AK862" s="22"/>
      <c r="AL862" s="22"/>
      <c r="AM862" s="22"/>
      <c r="AN862" s="175"/>
      <c r="AO862" s="175"/>
      <c r="AP862" s="22"/>
      <c r="AQ862" s="22"/>
    </row>
    <row r="863" spans="1:43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I863" s="22"/>
      <c r="AJ863" s="22"/>
      <c r="AK863" s="22"/>
      <c r="AL863" s="22"/>
      <c r="AM863" s="22"/>
      <c r="AN863" s="175"/>
      <c r="AO863" s="175"/>
      <c r="AP863" s="22"/>
      <c r="AQ863" s="22"/>
    </row>
    <row r="864" spans="1:43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I864" s="22"/>
      <c r="AJ864" s="22"/>
      <c r="AK864" s="22"/>
      <c r="AL864" s="22"/>
      <c r="AM864" s="22"/>
      <c r="AN864" s="175"/>
      <c r="AO864" s="175"/>
      <c r="AP864" s="22"/>
      <c r="AQ864" s="22"/>
    </row>
    <row r="865" spans="1:43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I865" s="22"/>
      <c r="AJ865" s="22"/>
      <c r="AK865" s="22"/>
      <c r="AL865" s="22"/>
      <c r="AM865" s="22"/>
      <c r="AN865" s="175"/>
      <c r="AO865" s="175"/>
      <c r="AP865" s="22"/>
      <c r="AQ865" s="22"/>
    </row>
    <row r="866" spans="1:43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I866" s="22"/>
      <c r="AJ866" s="22"/>
      <c r="AK866" s="22"/>
      <c r="AL866" s="22"/>
      <c r="AM866" s="22"/>
      <c r="AN866" s="175"/>
      <c r="AO866" s="175"/>
      <c r="AP866" s="22"/>
      <c r="AQ866" s="22"/>
    </row>
    <row r="867" spans="1:43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I867" s="22"/>
      <c r="AJ867" s="22"/>
      <c r="AK867" s="22"/>
      <c r="AL867" s="22"/>
      <c r="AM867" s="22"/>
      <c r="AN867" s="175"/>
      <c r="AO867" s="175"/>
      <c r="AP867" s="22"/>
      <c r="AQ867" s="22"/>
    </row>
    <row r="868" spans="1:43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I868" s="22"/>
      <c r="AJ868" s="22"/>
      <c r="AK868" s="22"/>
      <c r="AL868" s="22"/>
      <c r="AM868" s="22"/>
      <c r="AN868" s="175"/>
      <c r="AO868" s="175"/>
      <c r="AP868" s="22"/>
      <c r="AQ868" s="22"/>
    </row>
    <row r="869" spans="1:43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I869" s="22"/>
      <c r="AJ869" s="22"/>
      <c r="AK869" s="22"/>
      <c r="AL869" s="22"/>
      <c r="AM869" s="22"/>
      <c r="AN869" s="175"/>
      <c r="AO869" s="175"/>
      <c r="AP869" s="22"/>
      <c r="AQ869" s="22"/>
    </row>
    <row r="870" spans="1:43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I870" s="22"/>
      <c r="AJ870" s="22"/>
      <c r="AK870" s="22"/>
      <c r="AL870" s="22"/>
      <c r="AM870" s="22"/>
      <c r="AN870" s="175"/>
      <c r="AO870" s="175"/>
      <c r="AP870" s="22"/>
      <c r="AQ870" s="22"/>
    </row>
    <row r="871" spans="1:43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I871" s="22"/>
      <c r="AJ871" s="22"/>
      <c r="AK871" s="22"/>
      <c r="AL871" s="22"/>
      <c r="AM871" s="22"/>
      <c r="AN871" s="175"/>
      <c r="AO871" s="175"/>
      <c r="AP871" s="22"/>
      <c r="AQ871" s="22"/>
    </row>
    <row r="872" spans="1:43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I872" s="22"/>
      <c r="AJ872" s="22"/>
      <c r="AK872" s="22"/>
      <c r="AL872" s="22"/>
      <c r="AM872" s="22"/>
      <c r="AN872" s="175"/>
      <c r="AO872" s="175"/>
      <c r="AP872" s="22"/>
      <c r="AQ872" s="22"/>
    </row>
    <row r="873" spans="1:43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I873" s="22"/>
      <c r="AJ873" s="22"/>
      <c r="AK873" s="22"/>
      <c r="AL873" s="22"/>
      <c r="AM873" s="22"/>
      <c r="AN873" s="175"/>
      <c r="AO873" s="175"/>
      <c r="AP873" s="22"/>
      <c r="AQ873" s="22"/>
    </row>
    <row r="874" spans="1:43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I874" s="22"/>
      <c r="AJ874" s="22"/>
      <c r="AK874" s="22"/>
      <c r="AL874" s="22"/>
      <c r="AM874" s="22"/>
      <c r="AN874" s="175"/>
      <c r="AO874" s="175"/>
      <c r="AP874" s="22"/>
      <c r="AQ874" s="22"/>
    </row>
    <row r="875" spans="1:43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I875" s="22"/>
      <c r="AJ875" s="22"/>
      <c r="AK875" s="22"/>
      <c r="AL875" s="22"/>
      <c r="AM875" s="22"/>
      <c r="AN875" s="175"/>
      <c r="AO875" s="175"/>
      <c r="AP875" s="22"/>
      <c r="AQ875" s="22"/>
    </row>
    <row r="876" spans="1:43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I876" s="22"/>
      <c r="AJ876" s="22"/>
      <c r="AK876" s="22"/>
      <c r="AL876" s="22"/>
      <c r="AM876" s="22"/>
      <c r="AN876" s="175"/>
      <c r="AO876" s="175"/>
      <c r="AP876" s="22"/>
      <c r="AQ876" s="22"/>
    </row>
    <row r="877" spans="1:43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I877" s="22"/>
      <c r="AJ877" s="22"/>
      <c r="AK877" s="22"/>
      <c r="AL877" s="22"/>
      <c r="AM877" s="22"/>
      <c r="AN877" s="175"/>
      <c r="AO877" s="175"/>
      <c r="AP877" s="22"/>
      <c r="AQ877" s="22"/>
    </row>
    <row r="878" spans="1:43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I878" s="22"/>
      <c r="AJ878" s="22"/>
      <c r="AK878" s="22"/>
      <c r="AL878" s="22"/>
      <c r="AM878" s="22"/>
      <c r="AN878" s="175"/>
      <c r="AO878" s="175"/>
      <c r="AP878" s="22"/>
      <c r="AQ878" s="22"/>
    </row>
    <row r="879" spans="1:43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I879" s="22"/>
      <c r="AJ879" s="22"/>
      <c r="AK879" s="22"/>
      <c r="AL879" s="22"/>
      <c r="AM879" s="22"/>
      <c r="AN879" s="175"/>
      <c r="AO879" s="175"/>
      <c r="AP879" s="22"/>
      <c r="AQ879" s="22"/>
    </row>
    <row r="880" spans="1:43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I880" s="22"/>
      <c r="AJ880" s="22"/>
      <c r="AK880" s="22"/>
      <c r="AL880" s="22"/>
      <c r="AM880" s="22"/>
      <c r="AN880" s="175"/>
      <c r="AO880" s="175"/>
      <c r="AP880" s="22"/>
      <c r="AQ880" s="22"/>
    </row>
    <row r="881" spans="1:43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I881" s="22"/>
      <c r="AJ881" s="22"/>
      <c r="AK881" s="22"/>
      <c r="AL881" s="22"/>
      <c r="AM881" s="22"/>
      <c r="AN881" s="175"/>
      <c r="AO881" s="175"/>
      <c r="AP881" s="22"/>
      <c r="AQ881" s="22"/>
    </row>
    <row r="882" spans="1:43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I882" s="22"/>
      <c r="AJ882" s="22"/>
      <c r="AK882" s="22"/>
      <c r="AL882" s="22"/>
      <c r="AM882" s="22"/>
      <c r="AN882" s="175"/>
      <c r="AO882" s="175"/>
      <c r="AP882" s="22"/>
      <c r="AQ882" s="22"/>
    </row>
    <row r="883" spans="1:43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I883" s="22"/>
      <c r="AJ883" s="22"/>
      <c r="AK883" s="22"/>
      <c r="AL883" s="22"/>
      <c r="AM883" s="22"/>
      <c r="AN883" s="175"/>
      <c r="AO883" s="175"/>
      <c r="AP883" s="22"/>
      <c r="AQ883" s="22"/>
    </row>
    <row r="884" spans="1:43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I884" s="22"/>
      <c r="AJ884" s="22"/>
      <c r="AK884" s="22"/>
      <c r="AL884" s="22"/>
      <c r="AM884" s="22"/>
      <c r="AN884" s="175"/>
      <c r="AO884" s="175"/>
      <c r="AP884" s="22"/>
      <c r="AQ884" s="22"/>
    </row>
    <row r="885" spans="1:43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I885" s="22"/>
      <c r="AJ885" s="22"/>
      <c r="AK885" s="22"/>
      <c r="AL885" s="22"/>
      <c r="AM885" s="22"/>
      <c r="AN885" s="175"/>
      <c r="AO885" s="175"/>
      <c r="AP885" s="22"/>
      <c r="AQ885" s="22"/>
    </row>
    <row r="886" spans="1:43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I886" s="22"/>
      <c r="AJ886" s="22"/>
      <c r="AK886" s="22"/>
      <c r="AL886" s="22"/>
      <c r="AM886" s="22"/>
      <c r="AN886" s="175"/>
      <c r="AO886" s="175"/>
      <c r="AP886" s="22"/>
      <c r="AQ886" s="22"/>
    </row>
    <row r="887" spans="1:43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I887" s="22"/>
      <c r="AJ887" s="22"/>
      <c r="AK887" s="22"/>
      <c r="AL887" s="22"/>
      <c r="AM887" s="22"/>
      <c r="AN887" s="175"/>
      <c r="AO887" s="175"/>
      <c r="AP887" s="22"/>
      <c r="AQ887" s="22"/>
    </row>
    <row r="888" spans="1:43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I888" s="22"/>
      <c r="AJ888" s="22"/>
      <c r="AK888" s="22"/>
      <c r="AL888" s="22"/>
      <c r="AM888" s="22"/>
      <c r="AN888" s="175"/>
      <c r="AO888" s="175"/>
      <c r="AP888" s="22"/>
      <c r="AQ888" s="22"/>
    </row>
    <row r="889" spans="1:43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I889" s="22"/>
      <c r="AJ889" s="22"/>
      <c r="AK889" s="22"/>
      <c r="AL889" s="22"/>
      <c r="AM889" s="22"/>
      <c r="AN889" s="175"/>
      <c r="AO889" s="175"/>
      <c r="AP889" s="22"/>
      <c r="AQ889" s="22"/>
    </row>
    <row r="890" spans="1:43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I890" s="22"/>
      <c r="AJ890" s="22"/>
      <c r="AK890" s="22"/>
      <c r="AL890" s="22"/>
      <c r="AM890" s="22"/>
      <c r="AN890" s="175"/>
      <c r="AO890" s="175"/>
      <c r="AP890" s="22"/>
      <c r="AQ890" s="22"/>
    </row>
    <row r="891" spans="1:43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I891" s="22"/>
      <c r="AJ891" s="22"/>
      <c r="AK891" s="22"/>
      <c r="AL891" s="22"/>
      <c r="AM891" s="22"/>
      <c r="AN891" s="175"/>
      <c r="AO891" s="175"/>
      <c r="AP891" s="22"/>
      <c r="AQ891" s="22"/>
    </row>
    <row r="892" spans="1:43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I892" s="22"/>
      <c r="AJ892" s="22"/>
      <c r="AK892" s="22"/>
      <c r="AL892" s="22"/>
      <c r="AM892" s="22"/>
      <c r="AN892" s="175"/>
      <c r="AO892" s="175"/>
      <c r="AP892" s="22"/>
      <c r="AQ892" s="22"/>
    </row>
    <row r="893" spans="1:43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I893" s="22"/>
      <c r="AJ893" s="22"/>
      <c r="AK893" s="22"/>
      <c r="AL893" s="22"/>
      <c r="AM893" s="22"/>
      <c r="AN893" s="175"/>
      <c r="AO893" s="175"/>
      <c r="AP893" s="22"/>
      <c r="AQ893" s="22"/>
    </row>
    <row r="894" spans="1:43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I894" s="22"/>
      <c r="AJ894" s="22"/>
      <c r="AK894" s="22"/>
      <c r="AL894" s="22"/>
      <c r="AM894" s="22"/>
      <c r="AN894" s="175"/>
      <c r="AO894" s="175"/>
      <c r="AP894" s="22"/>
      <c r="AQ894" s="22"/>
    </row>
    <row r="895" spans="1:43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I895" s="22"/>
      <c r="AJ895" s="22"/>
      <c r="AK895" s="22"/>
      <c r="AL895" s="22"/>
      <c r="AM895" s="22"/>
      <c r="AN895" s="175"/>
      <c r="AO895" s="175"/>
      <c r="AP895" s="22"/>
      <c r="AQ895" s="22"/>
    </row>
    <row r="896" spans="1:43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I896" s="22"/>
      <c r="AJ896" s="22"/>
      <c r="AK896" s="22"/>
      <c r="AL896" s="22"/>
      <c r="AM896" s="22"/>
      <c r="AN896" s="175"/>
      <c r="AO896" s="175"/>
      <c r="AP896" s="22"/>
      <c r="AQ896" s="22"/>
    </row>
    <row r="897" spans="1:43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I897" s="22"/>
      <c r="AJ897" s="22"/>
      <c r="AK897" s="22"/>
      <c r="AL897" s="22"/>
      <c r="AM897" s="22"/>
      <c r="AN897" s="175"/>
      <c r="AO897" s="175"/>
      <c r="AP897" s="22"/>
      <c r="AQ897" s="22"/>
    </row>
    <row r="898" spans="1:43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I898" s="22"/>
      <c r="AJ898" s="22"/>
      <c r="AK898" s="22"/>
      <c r="AL898" s="22"/>
      <c r="AM898" s="22"/>
      <c r="AN898" s="175"/>
      <c r="AO898" s="175"/>
      <c r="AP898" s="22"/>
      <c r="AQ898" s="22"/>
    </row>
    <row r="899" spans="1:43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I899" s="22"/>
      <c r="AJ899" s="22"/>
      <c r="AK899" s="22"/>
      <c r="AL899" s="22"/>
      <c r="AM899" s="22"/>
      <c r="AN899" s="175"/>
      <c r="AO899" s="175"/>
      <c r="AP899" s="22"/>
      <c r="AQ899" s="22"/>
    </row>
    <row r="900" spans="1:43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I900" s="22"/>
      <c r="AJ900" s="22"/>
      <c r="AK900" s="22"/>
      <c r="AL900" s="22"/>
      <c r="AM900" s="22"/>
      <c r="AN900" s="175"/>
      <c r="AO900" s="175"/>
      <c r="AP900" s="22"/>
      <c r="AQ900" s="22"/>
    </row>
    <row r="901" spans="1:43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I901" s="22"/>
      <c r="AJ901" s="22"/>
      <c r="AK901" s="22"/>
      <c r="AL901" s="22"/>
      <c r="AM901" s="22"/>
      <c r="AN901" s="175"/>
      <c r="AO901" s="175"/>
      <c r="AP901" s="22"/>
      <c r="AQ901" s="22"/>
    </row>
    <row r="902" spans="1:43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I902" s="22"/>
      <c r="AJ902" s="22"/>
      <c r="AK902" s="22"/>
      <c r="AL902" s="22"/>
      <c r="AM902" s="22"/>
      <c r="AN902" s="175"/>
      <c r="AO902" s="175"/>
      <c r="AP902" s="22"/>
      <c r="AQ902" s="22"/>
    </row>
    <row r="903" spans="1:43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I903" s="22"/>
      <c r="AJ903" s="22"/>
      <c r="AK903" s="22"/>
      <c r="AL903" s="22"/>
      <c r="AM903" s="22"/>
      <c r="AN903" s="175"/>
      <c r="AO903" s="175"/>
      <c r="AP903" s="22"/>
      <c r="AQ903" s="22"/>
    </row>
    <row r="904" spans="1:43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I904" s="22"/>
      <c r="AJ904" s="22"/>
      <c r="AK904" s="22"/>
      <c r="AL904" s="22"/>
      <c r="AM904" s="22"/>
      <c r="AN904" s="175"/>
      <c r="AO904" s="175"/>
      <c r="AP904" s="22"/>
      <c r="AQ904" s="22"/>
    </row>
    <row r="905" spans="1:43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I905" s="22"/>
      <c r="AJ905" s="22"/>
      <c r="AK905" s="22"/>
      <c r="AL905" s="22"/>
      <c r="AM905" s="22"/>
      <c r="AN905" s="175"/>
      <c r="AO905" s="175"/>
      <c r="AP905" s="22"/>
      <c r="AQ905" s="22"/>
    </row>
    <row r="906" spans="1:43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I906" s="22"/>
      <c r="AJ906" s="22"/>
      <c r="AK906" s="22"/>
      <c r="AL906" s="22"/>
      <c r="AM906" s="22"/>
      <c r="AN906" s="175"/>
      <c r="AO906" s="175"/>
      <c r="AP906" s="22"/>
      <c r="AQ906" s="22"/>
    </row>
    <row r="907" spans="1:43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I907" s="22"/>
      <c r="AJ907" s="22"/>
      <c r="AK907" s="22"/>
      <c r="AL907" s="22"/>
      <c r="AM907" s="22"/>
      <c r="AN907" s="175"/>
      <c r="AO907" s="175"/>
      <c r="AP907" s="22"/>
      <c r="AQ907" s="22"/>
    </row>
    <row r="908" spans="1:43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I908" s="22"/>
      <c r="AJ908" s="22"/>
      <c r="AK908" s="22"/>
      <c r="AL908" s="22"/>
      <c r="AM908" s="22"/>
      <c r="AN908" s="175"/>
      <c r="AO908" s="175"/>
      <c r="AP908" s="22"/>
      <c r="AQ908" s="22"/>
    </row>
    <row r="909" spans="1:43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I909" s="22"/>
      <c r="AJ909" s="22"/>
      <c r="AK909" s="22"/>
      <c r="AL909" s="22"/>
      <c r="AM909" s="22"/>
      <c r="AN909" s="175"/>
      <c r="AO909" s="175"/>
      <c r="AP909" s="22"/>
      <c r="AQ909" s="22"/>
    </row>
    <row r="910" spans="1:43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I910" s="22"/>
      <c r="AJ910" s="22"/>
      <c r="AK910" s="22"/>
      <c r="AL910" s="22"/>
      <c r="AM910" s="22"/>
      <c r="AN910" s="175"/>
      <c r="AO910" s="175"/>
      <c r="AP910" s="22"/>
      <c r="AQ910" s="22"/>
    </row>
    <row r="911" spans="1:43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I911" s="22"/>
      <c r="AJ911" s="22"/>
      <c r="AK911" s="22"/>
      <c r="AL911" s="22"/>
      <c r="AM911" s="22"/>
      <c r="AN911" s="175"/>
      <c r="AO911" s="175"/>
      <c r="AP911" s="22"/>
      <c r="AQ911" s="22"/>
    </row>
    <row r="912" spans="1:43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I912" s="22"/>
      <c r="AJ912" s="22"/>
      <c r="AK912" s="22"/>
      <c r="AL912" s="22"/>
      <c r="AM912" s="22"/>
      <c r="AN912" s="175"/>
      <c r="AO912" s="175"/>
      <c r="AP912" s="22"/>
      <c r="AQ912" s="22"/>
    </row>
    <row r="913" spans="1:43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I913" s="22"/>
      <c r="AJ913" s="22"/>
      <c r="AK913" s="22"/>
      <c r="AL913" s="22"/>
      <c r="AM913" s="22"/>
      <c r="AN913" s="175"/>
      <c r="AO913" s="175"/>
      <c r="AP913" s="22"/>
      <c r="AQ913" s="22"/>
    </row>
    <row r="914" spans="1:43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I914" s="22"/>
      <c r="AJ914" s="22"/>
      <c r="AK914" s="22"/>
      <c r="AL914" s="22"/>
      <c r="AM914" s="22"/>
      <c r="AN914" s="175"/>
      <c r="AO914" s="175"/>
      <c r="AP914" s="22"/>
      <c r="AQ914" s="22"/>
    </row>
    <row r="915" spans="1:43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I915" s="22"/>
      <c r="AJ915" s="22"/>
      <c r="AK915" s="22"/>
      <c r="AL915" s="22"/>
      <c r="AM915" s="22"/>
      <c r="AN915" s="175"/>
      <c r="AO915" s="175"/>
      <c r="AP915" s="22"/>
      <c r="AQ915" s="22"/>
    </row>
    <row r="916" spans="1:43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I916" s="22"/>
      <c r="AJ916" s="22"/>
      <c r="AK916" s="22"/>
      <c r="AL916" s="22"/>
      <c r="AM916" s="22"/>
      <c r="AN916" s="175"/>
      <c r="AO916" s="175"/>
      <c r="AP916" s="22"/>
      <c r="AQ916" s="22"/>
    </row>
    <row r="917" spans="1:43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I917" s="22"/>
      <c r="AJ917" s="22"/>
      <c r="AK917" s="22"/>
      <c r="AL917" s="22"/>
      <c r="AM917" s="22"/>
      <c r="AN917" s="175"/>
      <c r="AO917" s="175"/>
      <c r="AP917" s="22"/>
      <c r="AQ917" s="22"/>
    </row>
    <row r="918" spans="1:43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I918" s="22"/>
      <c r="AJ918" s="22"/>
      <c r="AK918" s="22"/>
      <c r="AL918" s="22"/>
      <c r="AM918" s="22"/>
      <c r="AN918" s="175"/>
      <c r="AO918" s="175"/>
      <c r="AP918" s="22"/>
      <c r="AQ918" s="22"/>
    </row>
    <row r="919" spans="1:43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I919" s="22"/>
      <c r="AJ919" s="22"/>
      <c r="AK919" s="22"/>
      <c r="AL919" s="22"/>
      <c r="AM919" s="22"/>
      <c r="AN919" s="175"/>
      <c r="AO919" s="175"/>
      <c r="AP919" s="22"/>
      <c r="AQ919" s="22"/>
    </row>
    <row r="920" spans="1:43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I920" s="22"/>
      <c r="AJ920" s="22"/>
      <c r="AK920" s="22"/>
      <c r="AL920" s="22"/>
      <c r="AM920" s="22"/>
      <c r="AN920" s="175"/>
      <c r="AO920" s="175"/>
      <c r="AP920" s="22"/>
      <c r="AQ920" s="22"/>
    </row>
    <row r="921" spans="1:43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I921" s="22"/>
      <c r="AJ921" s="22"/>
      <c r="AK921" s="22"/>
      <c r="AL921" s="22"/>
      <c r="AM921" s="22"/>
      <c r="AN921" s="175"/>
      <c r="AO921" s="175"/>
      <c r="AP921" s="22"/>
      <c r="AQ921" s="22"/>
    </row>
    <row r="922" spans="1:43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I922" s="22"/>
      <c r="AJ922" s="22"/>
      <c r="AK922" s="22"/>
      <c r="AL922" s="22"/>
      <c r="AM922" s="22"/>
      <c r="AN922" s="175"/>
      <c r="AO922" s="175"/>
      <c r="AP922" s="22"/>
      <c r="AQ922" s="22"/>
    </row>
    <row r="923" spans="1:43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I923" s="22"/>
      <c r="AJ923" s="22"/>
      <c r="AK923" s="22"/>
      <c r="AL923" s="22"/>
      <c r="AM923" s="22"/>
      <c r="AN923" s="175"/>
      <c r="AO923" s="175"/>
      <c r="AP923" s="22"/>
      <c r="AQ923" s="22"/>
    </row>
    <row r="924" spans="1:43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I924" s="22"/>
      <c r="AJ924" s="22"/>
      <c r="AK924" s="22"/>
      <c r="AL924" s="22"/>
      <c r="AM924" s="22"/>
      <c r="AN924" s="175"/>
      <c r="AO924" s="175"/>
      <c r="AP924" s="22"/>
      <c r="AQ924" s="22"/>
    </row>
    <row r="925" spans="1:43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I925" s="22"/>
      <c r="AJ925" s="22"/>
      <c r="AK925" s="22"/>
      <c r="AL925" s="22"/>
      <c r="AM925" s="22"/>
      <c r="AN925" s="175"/>
      <c r="AO925" s="175"/>
      <c r="AP925" s="22"/>
      <c r="AQ925" s="22"/>
    </row>
    <row r="926" spans="1:43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I926" s="22"/>
      <c r="AJ926" s="22"/>
      <c r="AK926" s="22"/>
      <c r="AL926" s="22"/>
      <c r="AM926" s="22"/>
      <c r="AN926" s="175"/>
      <c r="AO926" s="175"/>
      <c r="AP926" s="22"/>
      <c r="AQ926" s="22"/>
    </row>
    <row r="927" spans="1:43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I927" s="22"/>
      <c r="AJ927" s="22"/>
      <c r="AK927" s="22"/>
      <c r="AL927" s="22"/>
      <c r="AM927" s="22"/>
      <c r="AN927" s="175"/>
      <c r="AO927" s="175"/>
      <c r="AP927" s="22"/>
      <c r="AQ927" s="22"/>
    </row>
    <row r="928" spans="1:43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I928" s="22"/>
      <c r="AJ928" s="22"/>
      <c r="AK928" s="22"/>
      <c r="AL928" s="22"/>
      <c r="AM928" s="22"/>
      <c r="AN928" s="175"/>
      <c r="AO928" s="175"/>
      <c r="AP928" s="22"/>
      <c r="AQ928" s="22"/>
    </row>
    <row r="929" spans="1:43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I929" s="22"/>
      <c r="AJ929" s="22"/>
      <c r="AK929" s="22"/>
      <c r="AL929" s="22"/>
      <c r="AM929" s="22"/>
      <c r="AN929" s="175"/>
      <c r="AO929" s="175"/>
      <c r="AP929" s="22"/>
      <c r="AQ929" s="22"/>
    </row>
    <row r="930" spans="1:43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I930" s="22"/>
      <c r="AJ930" s="22"/>
      <c r="AK930" s="22"/>
      <c r="AL930" s="22"/>
      <c r="AM930" s="22"/>
      <c r="AN930" s="175"/>
      <c r="AO930" s="175"/>
      <c r="AP930" s="22"/>
      <c r="AQ930" s="22"/>
    </row>
    <row r="931" spans="1:43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I931" s="22"/>
      <c r="AJ931" s="22"/>
      <c r="AK931" s="22"/>
      <c r="AL931" s="22"/>
      <c r="AM931" s="22"/>
      <c r="AN931" s="175"/>
      <c r="AO931" s="175"/>
      <c r="AP931" s="22"/>
      <c r="AQ931" s="22"/>
    </row>
    <row r="932" spans="1:43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I932" s="22"/>
      <c r="AJ932" s="22"/>
      <c r="AK932" s="22"/>
      <c r="AL932" s="22"/>
      <c r="AM932" s="22"/>
      <c r="AN932" s="175"/>
      <c r="AO932" s="175"/>
      <c r="AP932" s="22"/>
      <c r="AQ932" s="22"/>
    </row>
    <row r="933" spans="1:43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I933" s="22"/>
      <c r="AJ933" s="22"/>
      <c r="AK933" s="22"/>
      <c r="AL933" s="22"/>
      <c r="AM933" s="22"/>
      <c r="AN933" s="175"/>
      <c r="AO933" s="175"/>
      <c r="AP933" s="22"/>
      <c r="AQ933" s="22"/>
    </row>
    <row r="934" spans="1:43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I934" s="22"/>
      <c r="AJ934" s="22"/>
      <c r="AK934" s="22"/>
      <c r="AL934" s="22"/>
      <c r="AM934" s="22"/>
      <c r="AN934" s="175"/>
      <c r="AO934" s="175"/>
      <c r="AP934" s="22"/>
      <c r="AQ934" s="22"/>
    </row>
    <row r="935" spans="1:43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I935" s="22"/>
      <c r="AJ935" s="22"/>
      <c r="AK935" s="22"/>
      <c r="AL935" s="22"/>
      <c r="AM935" s="22"/>
      <c r="AN935" s="175"/>
      <c r="AO935" s="175"/>
      <c r="AP935" s="22"/>
      <c r="AQ935" s="22"/>
    </row>
    <row r="936" spans="1:43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I936" s="22"/>
      <c r="AJ936" s="22"/>
      <c r="AK936" s="22"/>
      <c r="AL936" s="22"/>
      <c r="AM936" s="22"/>
      <c r="AN936" s="175"/>
      <c r="AO936" s="175"/>
      <c r="AP936" s="22"/>
      <c r="AQ936" s="22"/>
    </row>
    <row r="937" spans="1:43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I937" s="22"/>
      <c r="AJ937" s="22"/>
      <c r="AK937" s="22"/>
      <c r="AL937" s="22"/>
      <c r="AM937" s="22"/>
      <c r="AN937" s="175"/>
      <c r="AO937" s="175"/>
      <c r="AP937" s="22"/>
      <c r="AQ937" s="22"/>
    </row>
    <row r="938" spans="1:43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I938" s="22"/>
      <c r="AJ938" s="22"/>
      <c r="AK938" s="22"/>
      <c r="AL938" s="22"/>
      <c r="AM938" s="22"/>
      <c r="AN938" s="175"/>
      <c r="AO938" s="175"/>
      <c r="AP938" s="22"/>
      <c r="AQ938" s="22"/>
    </row>
    <row r="939" spans="1:43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I939" s="22"/>
      <c r="AJ939" s="22"/>
      <c r="AK939" s="22"/>
      <c r="AL939" s="22"/>
      <c r="AM939" s="22"/>
      <c r="AN939" s="175"/>
      <c r="AO939" s="175"/>
      <c r="AP939" s="22"/>
      <c r="AQ939" s="22"/>
    </row>
    <row r="940" spans="1:43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I940" s="22"/>
      <c r="AJ940" s="22"/>
      <c r="AK940" s="22"/>
      <c r="AL940" s="22"/>
      <c r="AM940" s="22"/>
      <c r="AN940" s="175"/>
      <c r="AO940" s="175"/>
      <c r="AP940" s="22"/>
      <c r="AQ940" s="22"/>
    </row>
    <row r="941" spans="1:43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I941" s="22"/>
      <c r="AJ941" s="22"/>
      <c r="AK941" s="22"/>
      <c r="AL941" s="22"/>
      <c r="AM941" s="22"/>
      <c r="AN941" s="175"/>
      <c r="AO941" s="175"/>
      <c r="AP941" s="22"/>
      <c r="AQ941" s="22"/>
    </row>
    <row r="942" spans="1:43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I942" s="22"/>
      <c r="AJ942" s="22"/>
      <c r="AK942" s="22"/>
      <c r="AL942" s="22"/>
      <c r="AM942" s="22"/>
      <c r="AN942" s="175"/>
      <c r="AO942" s="175"/>
      <c r="AP942" s="22"/>
      <c r="AQ942" s="22"/>
    </row>
    <row r="943" spans="1:43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I943" s="22"/>
      <c r="AJ943" s="22"/>
      <c r="AK943" s="22"/>
      <c r="AL943" s="22"/>
      <c r="AM943" s="22"/>
      <c r="AN943" s="175"/>
      <c r="AO943" s="175"/>
      <c r="AP943" s="22"/>
      <c r="AQ943" s="22"/>
    </row>
    <row r="944" spans="1:43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I944" s="22"/>
      <c r="AJ944" s="22"/>
      <c r="AK944" s="22"/>
      <c r="AL944" s="22"/>
      <c r="AM944" s="22"/>
      <c r="AN944" s="175"/>
      <c r="AO944" s="175"/>
      <c r="AP944" s="22"/>
      <c r="AQ944" s="22"/>
    </row>
    <row r="945" spans="1:43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I945" s="22"/>
      <c r="AJ945" s="22"/>
      <c r="AK945" s="22"/>
      <c r="AL945" s="22"/>
      <c r="AM945" s="22"/>
      <c r="AN945" s="175"/>
      <c r="AO945" s="175"/>
      <c r="AP945" s="22"/>
      <c r="AQ945" s="22"/>
    </row>
    <row r="946" spans="1:43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I946" s="22"/>
      <c r="AJ946" s="22"/>
      <c r="AK946" s="22"/>
      <c r="AL946" s="22"/>
      <c r="AM946" s="22"/>
      <c r="AN946" s="175"/>
      <c r="AO946" s="175"/>
      <c r="AP946" s="22"/>
      <c r="AQ946" s="22"/>
    </row>
    <row r="947" spans="1:43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I947" s="22"/>
      <c r="AJ947" s="22"/>
      <c r="AK947" s="22"/>
      <c r="AL947" s="22"/>
      <c r="AM947" s="22"/>
      <c r="AN947" s="175"/>
      <c r="AO947" s="175"/>
      <c r="AP947" s="22"/>
      <c r="AQ947" s="22"/>
    </row>
    <row r="948" spans="1:43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I948" s="22"/>
      <c r="AJ948" s="22"/>
      <c r="AK948" s="22"/>
      <c r="AL948" s="22"/>
      <c r="AM948" s="22"/>
      <c r="AN948" s="175"/>
      <c r="AO948" s="175"/>
      <c r="AP948" s="22"/>
      <c r="AQ948" s="22"/>
    </row>
    <row r="949" spans="1:43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I949" s="22"/>
      <c r="AJ949" s="22"/>
      <c r="AK949" s="22"/>
      <c r="AL949" s="22"/>
      <c r="AM949" s="22"/>
      <c r="AN949" s="175"/>
      <c r="AO949" s="175"/>
      <c r="AP949" s="22"/>
      <c r="AQ949" s="22"/>
    </row>
    <row r="950" spans="1:43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I950" s="22"/>
      <c r="AJ950" s="22"/>
      <c r="AK950" s="22"/>
      <c r="AL950" s="22"/>
      <c r="AM950" s="22"/>
      <c r="AN950" s="175"/>
      <c r="AO950" s="175"/>
      <c r="AP950" s="22"/>
      <c r="AQ950" s="22"/>
    </row>
    <row r="951" spans="1:43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I951" s="22"/>
      <c r="AJ951" s="22"/>
      <c r="AK951" s="22"/>
      <c r="AL951" s="22"/>
      <c r="AM951" s="22"/>
      <c r="AN951" s="175"/>
      <c r="AO951" s="175"/>
      <c r="AP951" s="22"/>
      <c r="AQ951" s="22"/>
    </row>
    <row r="952" spans="1:43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I952" s="22"/>
      <c r="AJ952" s="22"/>
      <c r="AK952" s="22"/>
      <c r="AL952" s="22"/>
      <c r="AM952" s="22"/>
      <c r="AN952" s="175"/>
      <c r="AO952" s="175"/>
      <c r="AP952" s="22"/>
      <c r="AQ952" s="22"/>
    </row>
    <row r="953" spans="1:43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I953" s="22"/>
      <c r="AJ953" s="22"/>
      <c r="AK953" s="22"/>
      <c r="AL953" s="22"/>
      <c r="AM953" s="22"/>
      <c r="AN953" s="175"/>
      <c r="AO953" s="175"/>
      <c r="AP953" s="22"/>
      <c r="AQ953" s="22"/>
    </row>
    <row r="954" spans="1:43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I954" s="22"/>
      <c r="AJ954" s="22"/>
      <c r="AK954" s="22"/>
      <c r="AL954" s="22"/>
      <c r="AM954" s="22"/>
      <c r="AN954" s="175"/>
      <c r="AO954" s="175"/>
      <c r="AP954" s="22"/>
      <c r="AQ954" s="22"/>
    </row>
    <row r="955" spans="1:43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I955" s="22"/>
      <c r="AJ955" s="22"/>
      <c r="AK955" s="22"/>
      <c r="AL955" s="22"/>
      <c r="AM955" s="22"/>
      <c r="AN955" s="175"/>
      <c r="AO955" s="175"/>
      <c r="AP955" s="22"/>
      <c r="AQ955" s="22"/>
    </row>
    <row r="956" spans="1:43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I956" s="22"/>
      <c r="AJ956" s="22"/>
      <c r="AK956" s="22"/>
      <c r="AL956" s="22"/>
      <c r="AM956" s="22"/>
      <c r="AN956" s="175"/>
      <c r="AO956" s="175"/>
      <c r="AP956" s="22"/>
      <c r="AQ956" s="22"/>
    </row>
    <row r="957" spans="1:43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I957" s="22"/>
      <c r="AJ957" s="22"/>
      <c r="AK957" s="22"/>
      <c r="AL957" s="22"/>
      <c r="AM957" s="22"/>
      <c r="AN957" s="175"/>
      <c r="AO957" s="175"/>
      <c r="AP957" s="22"/>
      <c r="AQ957" s="22"/>
    </row>
    <row r="958" spans="1:43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I958" s="22"/>
      <c r="AJ958" s="22"/>
      <c r="AK958" s="22"/>
      <c r="AL958" s="22"/>
      <c r="AM958" s="22"/>
      <c r="AN958" s="175"/>
      <c r="AO958" s="175"/>
      <c r="AP958" s="22"/>
      <c r="AQ958" s="22"/>
    </row>
    <row r="959" spans="1:43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I959" s="22"/>
      <c r="AJ959" s="22"/>
      <c r="AK959" s="22"/>
      <c r="AL959" s="22"/>
      <c r="AM959" s="22"/>
      <c r="AN959" s="175"/>
      <c r="AO959" s="175"/>
      <c r="AP959" s="22"/>
      <c r="AQ959" s="22"/>
    </row>
    <row r="960" spans="1:43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I960" s="22"/>
      <c r="AJ960" s="22"/>
      <c r="AK960" s="22"/>
      <c r="AL960" s="22"/>
      <c r="AM960" s="22"/>
      <c r="AN960" s="175"/>
      <c r="AO960" s="175"/>
      <c r="AP960" s="22"/>
      <c r="AQ960" s="22"/>
    </row>
    <row r="961" spans="1:43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I961" s="22"/>
      <c r="AJ961" s="22"/>
      <c r="AK961" s="22"/>
      <c r="AL961" s="22"/>
      <c r="AM961" s="22"/>
      <c r="AN961" s="175"/>
      <c r="AO961" s="175"/>
      <c r="AP961" s="22"/>
      <c r="AQ961" s="22"/>
    </row>
    <row r="962" spans="1:43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I962" s="22"/>
      <c r="AJ962" s="22"/>
      <c r="AK962" s="22"/>
      <c r="AL962" s="22"/>
      <c r="AM962" s="22"/>
      <c r="AN962" s="175"/>
      <c r="AO962" s="175"/>
      <c r="AP962" s="22"/>
      <c r="AQ962" s="22"/>
    </row>
    <row r="963" spans="1:43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I963" s="22"/>
      <c r="AJ963" s="22"/>
      <c r="AK963" s="22"/>
      <c r="AL963" s="22"/>
      <c r="AM963" s="22"/>
      <c r="AN963" s="175"/>
      <c r="AO963" s="175"/>
      <c r="AP963" s="22"/>
      <c r="AQ963" s="22"/>
    </row>
    <row r="964" spans="1:43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I964" s="22"/>
      <c r="AJ964" s="22"/>
      <c r="AK964" s="22"/>
      <c r="AL964" s="22"/>
      <c r="AM964" s="22"/>
      <c r="AN964" s="175"/>
      <c r="AO964" s="175"/>
      <c r="AP964" s="22"/>
      <c r="AQ964" s="22"/>
    </row>
    <row r="965" spans="1:43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I965" s="22"/>
      <c r="AJ965" s="22"/>
      <c r="AK965" s="22"/>
      <c r="AL965" s="22"/>
      <c r="AM965" s="22"/>
      <c r="AN965" s="175"/>
      <c r="AO965" s="175"/>
      <c r="AP965" s="22"/>
      <c r="AQ965" s="22"/>
    </row>
    <row r="966" spans="1:43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I966" s="22"/>
      <c r="AJ966" s="22"/>
      <c r="AK966" s="22"/>
      <c r="AL966" s="22"/>
      <c r="AM966" s="22"/>
      <c r="AN966" s="175"/>
      <c r="AO966" s="175"/>
      <c r="AP966" s="22"/>
      <c r="AQ966" s="22"/>
    </row>
    <row r="967" spans="1:43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I967" s="22"/>
      <c r="AJ967" s="22"/>
      <c r="AK967" s="22"/>
      <c r="AL967" s="22"/>
      <c r="AM967" s="22"/>
      <c r="AN967" s="175"/>
      <c r="AO967" s="175"/>
      <c r="AP967" s="22"/>
      <c r="AQ967" s="22"/>
    </row>
    <row r="968" spans="1:43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I968" s="22"/>
      <c r="AJ968" s="22"/>
      <c r="AK968" s="22"/>
      <c r="AL968" s="22"/>
      <c r="AM968" s="22"/>
      <c r="AN968" s="175"/>
      <c r="AO968" s="175"/>
      <c r="AP968" s="22"/>
      <c r="AQ968" s="22"/>
    </row>
    <row r="969" spans="1:43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I969" s="22"/>
      <c r="AJ969" s="22"/>
      <c r="AK969" s="22"/>
      <c r="AL969" s="22"/>
      <c r="AM969" s="22"/>
      <c r="AN969" s="175"/>
      <c r="AO969" s="175"/>
      <c r="AP969" s="22"/>
      <c r="AQ969" s="22"/>
    </row>
    <row r="970" spans="1:43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I970" s="22"/>
      <c r="AJ970" s="22"/>
      <c r="AK970" s="22"/>
      <c r="AL970" s="22"/>
      <c r="AM970" s="22"/>
      <c r="AN970" s="175"/>
      <c r="AO970" s="175"/>
      <c r="AP970" s="22"/>
      <c r="AQ970" s="22"/>
    </row>
    <row r="971" spans="1:43" x14ac:dyDescent="0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I971" s="22"/>
      <c r="AJ971" s="22"/>
      <c r="AK971" s="22"/>
      <c r="AL971" s="22"/>
      <c r="AM971" s="22"/>
      <c r="AN971" s="175"/>
      <c r="AO971" s="175"/>
      <c r="AP971" s="22"/>
      <c r="AQ971" s="22"/>
    </row>
    <row r="972" spans="1:43" x14ac:dyDescent="0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I972" s="22"/>
      <c r="AJ972" s="22"/>
      <c r="AK972" s="22"/>
      <c r="AL972" s="22"/>
      <c r="AM972" s="22"/>
      <c r="AN972" s="175"/>
      <c r="AO972" s="175"/>
      <c r="AP972" s="22"/>
      <c r="AQ972" s="22"/>
    </row>
    <row r="973" spans="1:43" x14ac:dyDescent="0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I973" s="22"/>
      <c r="AJ973" s="22"/>
      <c r="AK973" s="22"/>
      <c r="AL973" s="22"/>
      <c r="AM973" s="22"/>
      <c r="AN973" s="175"/>
      <c r="AO973" s="175"/>
      <c r="AP973" s="22"/>
      <c r="AQ973" s="22"/>
    </row>
    <row r="974" spans="1:43" x14ac:dyDescent="0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I974" s="22"/>
      <c r="AJ974" s="22"/>
      <c r="AK974" s="22"/>
      <c r="AL974" s="22"/>
      <c r="AM974" s="22"/>
      <c r="AN974" s="175"/>
      <c r="AO974" s="175"/>
      <c r="AP974" s="22"/>
      <c r="AQ974" s="22"/>
    </row>
    <row r="975" spans="1:43" x14ac:dyDescent="0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I975" s="22"/>
      <c r="AJ975" s="22"/>
      <c r="AK975" s="22"/>
      <c r="AL975" s="22"/>
      <c r="AM975" s="22"/>
      <c r="AN975" s="175"/>
      <c r="AO975" s="175"/>
      <c r="AP975" s="22"/>
      <c r="AQ975" s="22"/>
    </row>
    <row r="976" spans="1:43" x14ac:dyDescent="0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I976" s="22"/>
      <c r="AJ976" s="22"/>
      <c r="AK976" s="22"/>
      <c r="AL976" s="22"/>
      <c r="AM976" s="22"/>
      <c r="AN976" s="175"/>
      <c r="AO976" s="175"/>
      <c r="AP976" s="22"/>
      <c r="AQ976" s="22"/>
    </row>
    <row r="977" spans="1:43" x14ac:dyDescent="0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I977" s="22"/>
      <c r="AJ977" s="22"/>
      <c r="AK977" s="22"/>
      <c r="AL977" s="22"/>
      <c r="AM977" s="22"/>
      <c r="AN977" s="175"/>
      <c r="AO977" s="175"/>
      <c r="AP977" s="22"/>
      <c r="AQ977" s="22"/>
    </row>
    <row r="978" spans="1:43" x14ac:dyDescent="0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I978" s="22"/>
      <c r="AJ978" s="22"/>
      <c r="AK978" s="22"/>
      <c r="AL978" s="22"/>
      <c r="AM978" s="22"/>
      <c r="AN978" s="175"/>
      <c r="AO978" s="175"/>
      <c r="AP978" s="22"/>
      <c r="AQ978" s="22"/>
    </row>
    <row r="979" spans="1:43" x14ac:dyDescent="0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I979" s="22"/>
      <c r="AJ979" s="22"/>
      <c r="AK979" s="22"/>
      <c r="AL979" s="22"/>
      <c r="AM979" s="22"/>
      <c r="AN979" s="175"/>
      <c r="AO979" s="175"/>
      <c r="AP979" s="22"/>
      <c r="AQ979" s="22"/>
    </row>
    <row r="980" spans="1:43" x14ac:dyDescent="0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I980" s="22"/>
      <c r="AJ980" s="22"/>
      <c r="AK980" s="22"/>
      <c r="AL980" s="22"/>
      <c r="AM980" s="22"/>
      <c r="AN980" s="175"/>
      <c r="AO980" s="175"/>
      <c r="AP980" s="22"/>
      <c r="AQ980" s="22"/>
    </row>
    <row r="981" spans="1:43" x14ac:dyDescent="0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I981" s="22"/>
      <c r="AJ981" s="22"/>
      <c r="AK981" s="22"/>
      <c r="AL981" s="22"/>
      <c r="AM981" s="22"/>
      <c r="AN981" s="175"/>
      <c r="AO981" s="175"/>
      <c r="AP981" s="22"/>
      <c r="AQ981" s="22"/>
    </row>
    <row r="982" spans="1:43" x14ac:dyDescent="0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I982" s="22"/>
      <c r="AJ982" s="22"/>
      <c r="AK982" s="22"/>
      <c r="AL982" s="22"/>
      <c r="AM982" s="22"/>
      <c r="AN982" s="175"/>
      <c r="AO982" s="175"/>
      <c r="AP982" s="22"/>
      <c r="AQ982" s="22"/>
    </row>
    <row r="983" spans="1:43" x14ac:dyDescent="0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I983" s="22"/>
      <c r="AJ983" s="22"/>
      <c r="AK983" s="22"/>
      <c r="AL983" s="22"/>
      <c r="AM983" s="22"/>
      <c r="AN983" s="175"/>
      <c r="AO983" s="175"/>
      <c r="AP983" s="22"/>
      <c r="AQ983" s="22"/>
    </row>
    <row r="984" spans="1:43" x14ac:dyDescent="0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I984" s="22"/>
      <c r="AJ984" s="22"/>
      <c r="AK984" s="22"/>
      <c r="AL984" s="22"/>
      <c r="AM984" s="22"/>
      <c r="AN984" s="175"/>
      <c r="AO984" s="175"/>
      <c r="AP984" s="22"/>
      <c r="AQ984" s="22"/>
    </row>
  </sheetData>
  <sheetProtection algorithmName="SHA-512" hashValue="mE8RH2XkMtCMZ7RYdxBbJKMyF/yUAN3ch2ueuO8po+59Pqc3VE+eSpSzkp5PvXAT7/kvGySHGflzRkKWXQVOhg==" saltValue="+wzwKrkm2fmBz72fMNjMZw==" spinCount="100000" sheet="1" objects="1" scenarios="1"/>
  <mergeCells count="52">
    <mergeCell ref="K45:L45"/>
    <mergeCell ref="L23:L25"/>
    <mergeCell ref="L26:L27"/>
    <mergeCell ref="L28:L29"/>
    <mergeCell ref="L30:L31"/>
    <mergeCell ref="L32:L35"/>
    <mergeCell ref="K41:R41"/>
    <mergeCell ref="K42:L42"/>
    <mergeCell ref="K43:L43"/>
    <mergeCell ref="K44:L44"/>
    <mergeCell ref="I23:I36"/>
    <mergeCell ref="J23:J36"/>
    <mergeCell ref="K23:K36"/>
    <mergeCell ref="C42:J43"/>
    <mergeCell ref="I10:I21"/>
    <mergeCell ref="A10:A21"/>
    <mergeCell ref="H10:H21"/>
    <mergeCell ref="R8:R9"/>
    <mergeCell ref="J10:J21"/>
    <mergeCell ref="K10:K21"/>
    <mergeCell ref="P30:P31"/>
    <mergeCell ref="Q32:Q35"/>
    <mergeCell ref="M23:M25"/>
    <mergeCell ref="N26:N27"/>
    <mergeCell ref="O28:O29"/>
    <mergeCell ref="F8:F9"/>
    <mergeCell ref="A23:A36"/>
    <mergeCell ref="L8:L9"/>
    <mergeCell ref="H23:H36"/>
    <mergeCell ref="E3:K4"/>
    <mergeCell ref="M3:T3"/>
    <mergeCell ref="K8:K9"/>
    <mergeCell ref="G8:G9"/>
    <mergeCell ref="H8:H9"/>
    <mergeCell ref="T8:T9"/>
    <mergeCell ref="N8:N9"/>
    <mergeCell ref="I8:I9"/>
    <mergeCell ref="J8:J9"/>
    <mergeCell ref="D7:R7"/>
    <mergeCell ref="O8:O9"/>
    <mergeCell ref="P8:P9"/>
    <mergeCell ref="M8:M9"/>
    <mergeCell ref="Q8:Q9"/>
    <mergeCell ref="AO3:AO5"/>
    <mergeCell ref="AO39:AP39"/>
    <mergeCell ref="AO40:AP40"/>
    <mergeCell ref="U4:W4"/>
    <mergeCell ref="T26:T27"/>
    <mergeCell ref="T28:T29"/>
    <mergeCell ref="T30:T31"/>
    <mergeCell ref="T32:T35"/>
    <mergeCell ref="T23:T25"/>
  </mergeCells>
  <pageMargins left="0.15748031496062992" right="0.15748031496062992" top="0.19685039370078741" bottom="0.19685039370078741" header="0" footer="0"/>
  <pageSetup scale="85" orientation="landscape" r:id="rId1"/>
  <ignoredErrors>
    <ignoredError sqref="G22:H22 D22:E22 J37 F22 L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1533"/>
  <sheetViews>
    <sheetView showGridLines="0" topLeftCell="B1" zoomScaleNormal="100" workbookViewId="0">
      <selection sqref="A1:G1"/>
    </sheetView>
  </sheetViews>
  <sheetFormatPr baseColWidth="10" defaultColWidth="14.42578125" defaultRowHeight="15" x14ac:dyDescent="0.25"/>
  <cols>
    <col min="1" max="1" width="10.85546875" customWidth="1"/>
    <col min="2" max="2" width="15.28515625" customWidth="1"/>
    <col min="3" max="3" width="17.28515625" customWidth="1"/>
    <col min="4" max="4" width="24.42578125" bestFit="1" customWidth="1"/>
    <col min="5" max="5" width="20.28515625" bestFit="1" customWidth="1"/>
    <col min="6" max="6" width="23.7109375" customWidth="1"/>
    <col min="7" max="7" width="29.42578125" customWidth="1"/>
    <col min="8" max="8" width="16.42578125" style="230" hidden="1" customWidth="1"/>
    <col min="9" max="9" width="17" hidden="1" customWidth="1"/>
    <col min="10" max="10" width="20" hidden="1" customWidth="1"/>
    <col min="11" max="11" width="18.7109375" customWidth="1"/>
  </cols>
  <sheetData>
    <row r="1" spans="1:15" ht="27" thickBot="1" x14ac:dyDescent="0.3">
      <c r="A1" s="461" t="s">
        <v>951</v>
      </c>
      <c r="B1" s="462"/>
      <c r="C1" s="462"/>
      <c r="D1" s="462"/>
      <c r="E1" s="462"/>
      <c r="F1" s="462"/>
      <c r="G1" s="463"/>
      <c r="H1" s="464" t="s">
        <v>816</v>
      </c>
      <c r="I1" s="464"/>
      <c r="J1" s="464"/>
    </row>
    <row r="2" spans="1:15" s="276" customFormat="1" ht="26.25" thickBot="1" x14ac:dyDescent="0.3">
      <c r="A2" s="322" t="s">
        <v>247</v>
      </c>
      <c r="B2" s="323" t="s">
        <v>248</v>
      </c>
      <c r="C2" s="323" t="s">
        <v>18</v>
      </c>
      <c r="D2" s="323" t="s">
        <v>249</v>
      </c>
      <c r="E2" s="323" t="s">
        <v>250</v>
      </c>
      <c r="F2" s="324" t="s">
        <v>251</v>
      </c>
      <c r="G2" s="325" t="s">
        <v>252</v>
      </c>
      <c r="H2" s="318" t="s">
        <v>0</v>
      </c>
      <c r="I2" s="283" t="s">
        <v>815</v>
      </c>
      <c r="J2" s="283" t="s">
        <v>816</v>
      </c>
      <c r="K2" s="349"/>
      <c r="L2" s="349"/>
      <c r="M2" s="349"/>
    </row>
    <row r="3" spans="1:15" x14ac:dyDescent="0.25">
      <c r="A3" s="326">
        <v>1</v>
      </c>
      <c r="B3" s="277" t="s">
        <v>20</v>
      </c>
      <c r="C3" s="278" t="str">
        <f t="shared" ref="C3:C66" si="0">UPPER(I3)</f>
        <v>6DEDECHI</v>
      </c>
      <c r="D3" s="278"/>
      <c r="E3" s="279">
        <f>+'CALCULO TARIFAS CC '!$R$45</f>
        <v>0.67365264550770809</v>
      </c>
      <c r="F3" s="280">
        <f t="shared" ref="F3:F34" si="1">ROUND(J3,4)</f>
        <v>75807.1878</v>
      </c>
      <c r="G3" s="327">
        <f>ROUND(F3*E3,2)</f>
        <v>51067.71</v>
      </c>
      <c r="H3" s="319" t="s">
        <v>253</v>
      </c>
      <c r="I3" s="284" t="s">
        <v>21</v>
      </c>
      <c r="J3" s="284">
        <v>75807.1878</v>
      </c>
      <c r="K3" s="351"/>
      <c r="L3" s="351"/>
      <c r="M3" s="351"/>
    </row>
    <row r="4" spans="1:15" x14ac:dyDescent="0.25">
      <c r="A4" s="328">
        <f>A3+1</f>
        <v>2</v>
      </c>
      <c r="B4" s="196" t="s">
        <v>20</v>
      </c>
      <c r="C4" s="37" t="str">
        <f t="shared" si="0"/>
        <v>6DEDEMET</v>
      </c>
      <c r="D4" s="37"/>
      <c r="E4" s="38">
        <f>+'CALCULO TARIFAS CC '!$R$45</f>
        <v>0.67365264550770809</v>
      </c>
      <c r="F4" s="39">
        <f t="shared" si="1"/>
        <v>334661.00329999998</v>
      </c>
      <c r="G4" s="327">
        <f t="shared" ref="G4:G67" si="2">ROUND(F4*E4,2)</f>
        <v>225445.27</v>
      </c>
      <c r="H4" s="319" t="s">
        <v>253</v>
      </c>
      <c r="I4" s="284" t="s">
        <v>22</v>
      </c>
      <c r="J4" s="284">
        <v>334661.00329999998</v>
      </c>
      <c r="K4" s="351"/>
      <c r="L4" s="351"/>
      <c r="M4" s="351"/>
      <c r="N4" s="342"/>
      <c r="O4" s="342"/>
    </row>
    <row r="5" spans="1:15" x14ac:dyDescent="0.25">
      <c r="A5" s="328">
        <f t="shared" ref="A5:A68" si="3">A4+1</f>
        <v>3</v>
      </c>
      <c r="B5" s="196" t="s">
        <v>20</v>
      </c>
      <c r="C5" s="37" t="str">
        <f t="shared" si="0"/>
        <v>6DENSA</v>
      </c>
      <c r="D5" s="37"/>
      <c r="E5" s="38">
        <f>+'CALCULO TARIFAS CC '!$R$45</f>
        <v>0.67365264550770809</v>
      </c>
      <c r="F5" s="39">
        <f t="shared" si="1"/>
        <v>274757.68099999998</v>
      </c>
      <c r="G5" s="327">
        <f t="shared" si="2"/>
        <v>185091.24</v>
      </c>
      <c r="H5" s="319" t="s">
        <v>253</v>
      </c>
      <c r="I5" s="284" t="s">
        <v>23</v>
      </c>
      <c r="J5" s="284">
        <v>274757.68099999998</v>
      </c>
      <c r="K5" s="351"/>
      <c r="L5" s="351"/>
      <c r="M5" s="351"/>
      <c r="N5" s="342"/>
      <c r="O5" s="342"/>
    </row>
    <row r="6" spans="1:15" x14ac:dyDescent="0.25">
      <c r="A6" s="328">
        <f t="shared" si="3"/>
        <v>4</v>
      </c>
      <c r="B6" s="196" t="s">
        <v>20</v>
      </c>
      <c r="C6" s="37" t="str">
        <f t="shared" si="0"/>
        <v>6GACP</v>
      </c>
      <c r="D6" s="37"/>
      <c r="E6" s="38">
        <f>+'CALCULO TARIFAS CC '!$R$45</f>
        <v>0.67365264550770809</v>
      </c>
      <c r="F6" s="39">
        <f t="shared" si="1"/>
        <v>108.20610000000001</v>
      </c>
      <c r="G6" s="327">
        <f t="shared" si="2"/>
        <v>72.89</v>
      </c>
      <c r="H6" s="319" t="s">
        <v>253</v>
      </c>
      <c r="I6" s="284" t="s">
        <v>602</v>
      </c>
      <c r="J6" s="284">
        <v>108.20610000000001</v>
      </c>
      <c r="K6" s="350"/>
      <c r="L6" s="350"/>
      <c r="M6" s="350"/>
      <c r="N6" s="342"/>
      <c r="O6" s="342"/>
    </row>
    <row r="7" spans="1:15" x14ac:dyDescent="0.25">
      <c r="A7" s="328">
        <f t="shared" si="3"/>
        <v>5</v>
      </c>
      <c r="B7" s="196" t="s">
        <v>20</v>
      </c>
      <c r="C7" s="37" t="str">
        <f t="shared" si="0"/>
        <v>6GAES</v>
      </c>
      <c r="D7" s="37"/>
      <c r="E7" s="38">
        <f>+'CALCULO TARIFAS CC '!$R$45</f>
        <v>0.67365264550770809</v>
      </c>
      <c r="F7" s="39">
        <f t="shared" si="1"/>
        <v>99.039500000000004</v>
      </c>
      <c r="G7" s="327">
        <f t="shared" si="2"/>
        <v>66.72</v>
      </c>
      <c r="H7" s="319" t="s">
        <v>253</v>
      </c>
      <c r="I7" s="284" t="s">
        <v>24</v>
      </c>
      <c r="J7" s="284">
        <v>99.039500000000004</v>
      </c>
      <c r="K7" s="350"/>
      <c r="L7" s="350"/>
      <c r="M7" s="350"/>
      <c r="N7" s="342"/>
      <c r="O7" s="342"/>
    </row>
    <row r="8" spans="1:15" x14ac:dyDescent="0.25">
      <c r="A8" s="328">
        <f t="shared" si="3"/>
        <v>6</v>
      </c>
      <c r="B8" s="196" t="s">
        <v>20</v>
      </c>
      <c r="C8" s="37" t="str">
        <f t="shared" si="0"/>
        <v>6GAES-CHANG</v>
      </c>
      <c r="D8" s="37"/>
      <c r="E8" s="38">
        <f>+'CALCULO TARIFAS CC '!$R$45</f>
        <v>0.67365264550770809</v>
      </c>
      <c r="F8" s="39">
        <f t="shared" si="1"/>
        <v>29.6099</v>
      </c>
      <c r="G8" s="327">
        <f t="shared" si="2"/>
        <v>19.95</v>
      </c>
      <c r="H8" s="319" t="s">
        <v>253</v>
      </c>
      <c r="I8" s="284" t="s">
        <v>25</v>
      </c>
      <c r="J8" s="284">
        <v>29.6099</v>
      </c>
      <c r="K8" s="350"/>
      <c r="L8" s="350"/>
      <c r="M8" s="350"/>
      <c r="N8" s="342"/>
      <c r="O8" s="342"/>
    </row>
    <row r="9" spans="1:15" x14ac:dyDescent="0.25">
      <c r="A9" s="328">
        <f t="shared" si="3"/>
        <v>7</v>
      </c>
      <c r="B9" s="196" t="s">
        <v>20</v>
      </c>
      <c r="C9" s="37" t="str">
        <f t="shared" si="0"/>
        <v>6GALTOVALLE</v>
      </c>
      <c r="D9" s="37"/>
      <c r="E9" s="38">
        <f>+'CALCULO TARIFAS CC '!$R$45</f>
        <v>0.67365264550770809</v>
      </c>
      <c r="F9" s="39">
        <f t="shared" si="1"/>
        <v>6.5730000000000004</v>
      </c>
      <c r="G9" s="327">
        <f t="shared" si="2"/>
        <v>4.43</v>
      </c>
      <c r="H9" s="319" t="s">
        <v>253</v>
      </c>
      <c r="I9" s="284" t="s">
        <v>26</v>
      </c>
      <c r="J9" s="284">
        <v>6.5730000000000004</v>
      </c>
      <c r="K9" s="350"/>
      <c r="L9" s="350"/>
      <c r="M9" s="350"/>
      <c r="N9" s="342"/>
      <c r="O9" s="342"/>
    </row>
    <row r="10" spans="1:15" x14ac:dyDescent="0.25">
      <c r="A10" s="328">
        <f t="shared" si="3"/>
        <v>8</v>
      </c>
      <c r="B10" s="196" t="s">
        <v>20</v>
      </c>
      <c r="C10" s="37" t="str">
        <f t="shared" si="0"/>
        <v>6GAVANZALIA</v>
      </c>
      <c r="D10" s="37"/>
      <c r="E10" s="38">
        <f>+'CALCULO TARIFAS CC '!$R$45</f>
        <v>0.67365264550770809</v>
      </c>
      <c r="F10" s="39">
        <f t="shared" si="1"/>
        <v>85.684100000000001</v>
      </c>
      <c r="G10" s="327">
        <f t="shared" si="2"/>
        <v>57.72</v>
      </c>
      <c r="H10" s="319" t="s">
        <v>253</v>
      </c>
      <c r="I10" s="284" t="s">
        <v>858</v>
      </c>
      <c r="J10" s="284">
        <v>85.684100000000001</v>
      </c>
      <c r="K10" s="350"/>
      <c r="L10" s="350"/>
      <c r="M10" s="350"/>
      <c r="N10" s="342"/>
      <c r="O10" s="342"/>
    </row>
    <row r="11" spans="1:15" x14ac:dyDescent="0.25">
      <c r="A11" s="328">
        <f t="shared" si="3"/>
        <v>9</v>
      </c>
      <c r="B11" s="196" t="s">
        <v>20</v>
      </c>
      <c r="C11" s="37" t="str">
        <f t="shared" si="0"/>
        <v>6GCALDERA</v>
      </c>
      <c r="D11" s="37"/>
      <c r="E11" s="38">
        <f>+'CALCULO TARIFAS CC '!$R$45</f>
        <v>0.67365264550770809</v>
      </c>
      <c r="F11" s="39">
        <f t="shared" si="1"/>
        <v>2.8899999999999999E-2</v>
      </c>
      <c r="G11" s="327">
        <f t="shared" si="2"/>
        <v>0.02</v>
      </c>
      <c r="H11" s="319" t="s">
        <v>253</v>
      </c>
      <c r="I11" s="284" t="s">
        <v>859</v>
      </c>
      <c r="J11" s="284">
        <v>2.8899999999999999E-2</v>
      </c>
      <c r="K11" s="350"/>
      <c r="L11" s="350"/>
      <c r="M11" s="350"/>
      <c r="N11" s="342"/>
      <c r="O11" s="342"/>
    </row>
    <row r="12" spans="1:15" x14ac:dyDescent="0.25">
      <c r="A12" s="328">
        <f t="shared" si="3"/>
        <v>10</v>
      </c>
      <c r="B12" s="196" t="s">
        <v>20</v>
      </c>
      <c r="C12" s="37" t="str">
        <f t="shared" si="0"/>
        <v>6GCELSIAALT</v>
      </c>
      <c r="D12" s="37"/>
      <c r="E12" s="38">
        <f>+'CALCULO TARIFAS CC '!$R$45</f>
        <v>0.67365264550770809</v>
      </c>
      <c r="F12" s="39">
        <f t="shared" si="1"/>
        <v>3.2989000000000002</v>
      </c>
      <c r="G12" s="327">
        <f t="shared" si="2"/>
        <v>2.2200000000000002</v>
      </c>
      <c r="H12" s="319" t="s">
        <v>253</v>
      </c>
      <c r="I12" s="284" t="s">
        <v>844</v>
      </c>
      <c r="J12" s="284">
        <v>3.2989000000000002</v>
      </c>
      <c r="K12" s="350"/>
      <c r="L12" s="350"/>
      <c r="M12" s="350"/>
      <c r="N12" s="342"/>
      <c r="O12" s="342"/>
    </row>
    <row r="13" spans="1:15" x14ac:dyDescent="0.25">
      <c r="A13" s="328">
        <f t="shared" si="3"/>
        <v>11</v>
      </c>
      <c r="B13" s="196" t="s">
        <v>20</v>
      </c>
      <c r="C13" s="37" t="str">
        <f t="shared" si="0"/>
        <v>6GCELSIABLM</v>
      </c>
      <c r="D13" s="37"/>
      <c r="E13" s="38">
        <f>+'CALCULO TARIFAS CC '!$R$45</f>
        <v>0.67365264550770809</v>
      </c>
      <c r="F13" s="39">
        <f t="shared" si="1"/>
        <v>457.71449999999999</v>
      </c>
      <c r="G13" s="327">
        <f t="shared" si="2"/>
        <v>308.33999999999997</v>
      </c>
      <c r="H13" s="319" t="s">
        <v>253</v>
      </c>
      <c r="I13" s="284" t="s">
        <v>27</v>
      </c>
      <c r="J13" s="284">
        <v>457.71449999999999</v>
      </c>
      <c r="K13" s="350"/>
      <c r="L13" s="350"/>
      <c r="M13" s="350"/>
      <c r="N13" s="342"/>
      <c r="O13" s="342"/>
    </row>
    <row r="14" spans="1:15" x14ac:dyDescent="0.25">
      <c r="A14" s="328">
        <f t="shared" si="3"/>
        <v>12</v>
      </c>
      <c r="B14" s="196" t="s">
        <v>20</v>
      </c>
      <c r="C14" s="37" t="str">
        <f t="shared" si="0"/>
        <v>6GCELSIABON</v>
      </c>
      <c r="D14" s="37"/>
      <c r="E14" s="38">
        <f>+'CALCULO TARIFAS CC '!$R$45</f>
        <v>0.67365264550770809</v>
      </c>
      <c r="F14" s="39">
        <f t="shared" si="1"/>
        <v>1.1785000000000001</v>
      </c>
      <c r="G14" s="327">
        <f t="shared" si="2"/>
        <v>0.79</v>
      </c>
      <c r="H14" s="319" t="s">
        <v>253</v>
      </c>
      <c r="I14" s="284" t="s">
        <v>845</v>
      </c>
      <c r="J14" s="284">
        <v>1.1785000000000001</v>
      </c>
      <c r="K14" s="350"/>
      <c r="L14" s="350"/>
      <c r="M14" s="350"/>
      <c r="N14" s="342"/>
      <c r="O14" s="342"/>
    </row>
    <row r="15" spans="1:15" x14ac:dyDescent="0.25">
      <c r="A15" s="328">
        <f t="shared" si="3"/>
        <v>13</v>
      </c>
      <c r="B15" s="196" t="s">
        <v>20</v>
      </c>
      <c r="C15" s="37" t="str">
        <f t="shared" si="0"/>
        <v>6GCELSIACENT</v>
      </c>
      <c r="D15" s="37"/>
      <c r="E15" s="38">
        <f>+'CALCULO TARIFAS CC '!$R$45</f>
        <v>0.67365264550770809</v>
      </c>
      <c r="F15" s="39">
        <f t="shared" si="1"/>
        <v>186.6816</v>
      </c>
      <c r="G15" s="327">
        <f t="shared" si="2"/>
        <v>125.76</v>
      </c>
      <c r="H15" s="319" t="s">
        <v>253</v>
      </c>
      <c r="I15" s="284" t="s">
        <v>643</v>
      </c>
      <c r="J15" s="284">
        <v>186.6816</v>
      </c>
      <c r="K15" s="350"/>
      <c r="L15" s="350"/>
      <c r="M15" s="350"/>
      <c r="N15" s="342"/>
      <c r="O15" s="342"/>
    </row>
    <row r="16" spans="1:15" x14ac:dyDescent="0.25">
      <c r="A16" s="328">
        <f t="shared" si="3"/>
        <v>14</v>
      </c>
      <c r="B16" s="196" t="s">
        <v>20</v>
      </c>
      <c r="C16" s="37" t="str">
        <f t="shared" si="0"/>
        <v>6GDESHIDCORP</v>
      </c>
      <c r="D16" s="37"/>
      <c r="E16" s="38">
        <f>+'CALCULO TARIFAS CC '!$R$45</f>
        <v>0.67365264550770809</v>
      </c>
      <c r="F16" s="39">
        <f t="shared" si="1"/>
        <v>14.391999999999999</v>
      </c>
      <c r="G16" s="327">
        <f t="shared" si="2"/>
        <v>9.6999999999999993</v>
      </c>
      <c r="H16" s="319" t="s">
        <v>253</v>
      </c>
      <c r="I16" s="284" t="s">
        <v>451</v>
      </c>
      <c r="J16" s="284">
        <v>14.391999999999999</v>
      </c>
      <c r="K16" s="350"/>
      <c r="L16" s="350"/>
      <c r="M16" s="350"/>
      <c r="N16" s="342"/>
      <c r="O16" s="342"/>
    </row>
    <row r="17" spans="1:15" x14ac:dyDescent="0.25">
      <c r="A17" s="328">
        <f t="shared" si="3"/>
        <v>15</v>
      </c>
      <c r="B17" s="196" t="s">
        <v>20</v>
      </c>
      <c r="C17" s="37" t="str">
        <f t="shared" si="0"/>
        <v>6GEGEISTMO</v>
      </c>
      <c r="D17" s="37"/>
      <c r="E17" s="38">
        <f>+'CALCULO TARIFAS CC '!$R$45</f>
        <v>0.67365264550770809</v>
      </c>
      <c r="F17" s="39">
        <f t="shared" si="1"/>
        <v>1.1900000000000001E-2</v>
      </c>
      <c r="G17" s="327">
        <f t="shared" si="2"/>
        <v>0.01</v>
      </c>
      <c r="H17" s="319" t="s">
        <v>253</v>
      </c>
      <c r="I17" s="284" t="s">
        <v>860</v>
      </c>
      <c r="J17" s="284">
        <v>1.1900000000000001E-2</v>
      </c>
      <c r="K17" s="351"/>
      <c r="L17" s="350"/>
      <c r="M17" s="350"/>
      <c r="N17" s="342"/>
      <c r="O17" s="342"/>
    </row>
    <row r="18" spans="1:15" x14ac:dyDescent="0.25">
      <c r="A18" s="328">
        <f t="shared" si="3"/>
        <v>16</v>
      </c>
      <c r="B18" s="196" t="s">
        <v>20</v>
      </c>
      <c r="C18" s="37" t="str">
        <f t="shared" si="0"/>
        <v>6GENELSOLAR</v>
      </c>
      <c r="D18" s="37"/>
      <c r="E18" s="38">
        <f>+'CALCULO TARIFAS CC '!$R$45</f>
        <v>0.67365264550770809</v>
      </c>
      <c r="F18" s="39">
        <f t="shared" si="1"/>
        <v>29.049600000000002</v>
      </c>
      <c r="G18" s="327">
        <f t="shared" si="2"/>
        <v>19.57</v>
      </c>
      <c r="H18" s="319" t="s">
        <v>253</v>
      </c>
      <c r="I18" s="284" t="s">
        <v>705</v>
      </c>
      <c r="J18" s="284">
        <v>29.049600000000002</v>
      </c>
      <c r="K18" s="350"/>
      <c r="L18" s="350"/>
      <c r="M18" s="350"/>
      <c r="N18" s="342"/>
      <c r="O18" s="342"/>
    </row>
    <row r="19" spans="1:15" x14ac:dyDescent="0.25">
      <c r="A19" s="328">
        <f t="shared" si="3"/>
        <v>17</v>
      </c>
      <c r="B19" s="196" t="s">
        <v>20</v>
      </c>
      <c r="C19" s="37" t="str">
        <f t="shared" si="0"/>
        <v>6GFORTUNA</v>
      </c>
      <c r="D19" s="37"/>
      <c r="E19" s="38">
        <f>+'CALCULO TARIFAS CC '!$R$45</f>
        <v>0.67365264550770809</v>
      </c>
      <c r="F19" s="39">
        <f t="shared" si="1"/>
        <v>2.4626000000000001</v>
      </c>
      <c r="G19" s="327">
        <f t="shared" si="2"/>
        <v>1.66</v>
      </c>
      <c r="H19" s="319" t="s">
        <v>253</v>
      </c>
      <c r="I19" s="284" t="s">
        <v>941</v>
      </c>
      <c r="J19" s="284">
        <v>2.4626000000000001</v>
      </c>
      <c r="K19" s="350"/>
      <c r="L19" s="350"/>
      <c r="M19" s="350"/>
      <c r="N19" s="342"/>
      <c r="O19" s="342"/>
    </row>
    <row r="20" spans="1:15" x14ac:dyDescent="0.25">
      <c r="A20" s="328">
        <f t="shared" si="3"/>
        <v>18</v>
      </c>
      <c r="B20" s="196" t="s">
        <v>20</v>
      </c>
      <c r="C20" s="37" t="str">
        <f t="shared" si="0"/>
        <v>6GGANA</v>
      </c>
      <c r="D20" s="37"/>
      <c r="E20" s="38">
        <f>+'CALCULO TARIFAS CC '!$R$45</f>
        <v>0.67365264550770809</v>
      </c>
      <c r="F20" s="39">
        <f t="shared" si="1"/>
        <v>374.77780000000001</v>
      </c>
      <c r="G20" s="327">
        <f t="shared" si="2"/>
        <v>252.47</v>
      </c>
      <c r="H20" s="319" t="s">
        <v>253</v>
      </c>
      <c r="I20" s="284" t="s">
        <v>706</v>
      </c>
      <c r="J20" s="284">
        <v>374.77780000000001</v>
      </c>
      <c r="K20" s="350"/>
      <c r="L20" s="350"/>
      <c r="M20" s="350"/>
      <c r="N20" s="342"/>
      <c r="O20" s="342"/>
    </row>
    <row r="21" spans="1:15" x14ac:dyDescent="0.25">
      <c r="A21" s="328">
        <f t="shared" si="3"/>
        <v>19</v>
      </c>
      <c r="B21" s="196" t="s">
        <v>20</v>
      </c>
      <c r="C21" s="37" t="str">
        <f t="shared" si="0"/>
        <v>6GGENA</v>
      </c>
      <c r="D21" s="37"/>
      <c r="E21" s="38">
        <f>+'CALCULO TARIFAS CC '!$R$45</f>
        <v>0.67365264550770809</v>
      </c>
      <c r="F21" s="39">
        <f t="shared" si="1"/>
        <v>30.070599999999999</v>
      </c>
      <c r="G21" s="327">
        <f t="shared" si="2"/>
        <v>20.260000000000002</v>
      </c>
      <c r="H21" s="319" t="s">
        <v>253</v>
      </c>
      <c r="I21" s="284" t="s">
        <v>28</v>
      </c>
      <c r="J21" s="284">
        <v>30.070599999999999</v>
      </c>
      <c r="K21" s="350"/>
      <c r="L21" s="350"/>
      <c r="M21" s="350"/>
      <c r="N21" s="342"/>
      <c r="O21" s="342"/>
    </row>
    <row r="22" spans="1:15" x14ac:dyDescent="0.25">
      <c r="A22" s="328">
        <f t="shared" si="3"/>
        <v>20</v>
      </c>
      <c r="B22" s="196" t="s">
        <v>20</v>
      </c>
      <c r="C22" s="37" t="str">
        <f t="shared" si="0"/>
        <v>6GGENPED</v>
      </c>
      <c r="D22" s="37"/>
      <c r="E22" s="38">
        <f>+'CALCULO TARIFAS CC '!$R$45</f>
        <v>0.67365264550770809</v>
      </c>
      <c r="F22" s="39">
        <f t="shared" si="1"/>
        <v>0.36099999999999999</v>
      </c>
      <c r="G22" s="327">
        <f t="shared" si="2"/>
        <v>0.24</v>
      </c>
      <c r="H22" s="319" t="s">
        <v>253</v>
      </c>
      <c r="I22" s="284" t="s">
        <v>29</v>
      </c>
      <c r="J22" s="284">
        <v>0.36099999999999999</v>
      </c>
      <c r="K22" s="350"/>
      <c r="L22" s="350"/>
      <c r="M22" s="350"/>
      <c r="N22" s="342"/>
      <c r="O22" s="342"/>
    </row>
    <row r="23" spans="1:15" x14ac:dyDescent="0.25">
      <c r="A23" s="328">
        <f t="shared" si="3"/>
        <v>21</v>
      </c>
      <c r="B23" s="196" t="s">
        <v>20</v>
      </c>
      <c r="C23" s="37" t="str">
        <f t="shared" si="0"/>
        <v>6GHCAISAN</v>
      </c>
      <c r="D23" s="37"/>
      <c r="E23" s="38">
        <f>+'CALCULO TARIFAS CC '!$R$45</f>
        <v>0.67365264550770809</v>
      </c>
      <c r="F23" s="39">
        <f t="shared" si="1"/>
        <v>0.56320000000000003</v>
      </c>
      <c r="G23" s="327">
        <f t="shared" si="2"/>
        <v>0.38</v>
      </c>
      <c r="H23" s="319" t="s">
        <v>253</v>
      </c>
      <c r="I23" s="284" t="s">
        <v>833</v>
      </c>
      <c r="J23" s="284">
        <v>0.56320000000000003</v>
      </c>
      <c r="K23" s="350"/>
      <c r="L23" s="350"/>
      <c r="M23" s="350"/>
      <c r="N23" s="342"/>
      <c r="O23" s="342"/>
    </row>
    <row r="24" spans="1:15" x14ac:dyDescent="0.25">
      <c r="A24" s="328">
        <f t="shared" si="3"/>
        <v>22</v>
      </c>
      <c r="B24" s="196" t="s">
        <v>20</v>
      </c>
      <c r="C24" s="37" t="str">
        <f t="shared" si="0"/>
        <v>6GHPIEDRA</v>
      </c>
      <c r="D24" s="37"/>
      <c r="E24" s="38">
        <f>+'CALCULO TARIFAS CC '!$R$45</f>
        <v>0.67365264550770809</v>
      </c>
      <c r="F24" s="39">
        <f t="shared" si="1"/>
        <v>2.3300000000000001E-2</v>
      </c>
      <c r="G24" s="327">
        <f t="shared" si="2"/>
        <v>0.02</v>
      </c>
      <c r="H24" s="319" t="s">
        <v>253</v>
      </c>
      <c r="I24" s="284" t="s">
        <v>914</v>
      </c>
      <c r="J24" s="284">
        <v>2.3300000000000001E-2</v>
      </c>
      <c r="K24" s="350"/>
      <c r="L24" s="350"/>
      <c r="M24" s="350"/>
      <c r="N24" s="342"/>
      <c r="O24" s="342"/>
    </row>
    <row r="25" spans="1:15" x14ac:dyDescent="0.25">
      <c r="A25" s="328">
        <f t="shared" si="3"/>
        <v>23</v>
      </c>
      <c r="B25" s="196" t="s">
        <v>20</v>
      </c>
      <c r="C25" s="37" t="str">
        <f t="shared" si="0"/>
        <v>6GMINERAPMA</v>
      </c>
      <c r="D25" s="37"/>
      <c r="E25" s="38">
        <f>+'CALCULO TARIFAS CC '!$R$45</f>
        <v>0.67365264550770809</v>
      </c>
      <c r="F25" s="39">
        <f t="shared" si="1"/>
        <v>9245.1</v>
      </c>
      <c r="G25" s="327">
        <f t="shared" si="2"/>
        <v>6227.99</v>
      </c>
      <c r="H25" s="319" t="s">
        <v>253</v>
      </c>
      <c r="I25" s="284" t="s">
        <v>30</v>
      </c>
      <c r="J25" s="284">
        <v>9245.1</v>
      </c>
      <c r="K25" s="351"/>
      <c r="L25" s="350"/>
      <c r="M25" s="350"/>
      <c r="N25" s="342"/>
      <c r="O25" s="342"/>
    </row>
    <row r="26" spans="1:15" x14ac:dyDescent="0.25">
      <c r="A26" s="328">
        <f t="shared" si="3"/>
        <v>24</v>
      </c>
      <c r="B26" s="196" t="s">
        <v>20</v>
      </c>
      <c r="C26" s="37" t="str">
        <f t="shared" si="0"/>
        <v>6GPANAM</v>
      </c>
      <c r="D26" s="37"/>
      <c r="E26" s="38">
        <f>+'CALCULO TARIFAS CC '!$R$45</f>
        <v>0.67365264550770809</v>
      </c>
      <c r="F26" s="39">
        <f t="shared" si="1"/>
        <v>253.6601</v>
      </c>
      <c r="G26" s="327">
        <f t="shared" si="2"/>
        <v>170.88</v>
      </c>
      <c r="H26" s="319" t="s">
        <v>253</v>
      </c>
      <c r="I26" s="284" t="s">
        <v>31</v>
      </c>
      <c r="J26" s="284">
        <v>253.6601</v>
      </c>
      <c r="K26" s="350"/>
      <c r="L26" s="350"/>
      <c r="M26" s="350"/>
      <c r="N26" s="342"/>
      <c r="O26" s="342"/>
    </row>
    <row r="27" spans="1:15" x14ac:dyDescent="0.25">
      <c r="A27" s="328">
        <f t="shared" si="3"/>
        <v>25</v>
      </c>
      <c r="B27" s="196" t="s">
        <v>20</v>
      </c>
      <c r="C27" s="37" t="str">
        <f t="shared" si="0"/>
        <v>6GPANASOLAR</v>
      </c>
      <c r="D27" s="37"/>
      <c r="E27" s="38">
        <f>+'CALCULO TARIFAS CC '!$R$45</f>
        <v>0.67365264550770809</v>
      </c>
      <c r="F27" s="39">
        <f t="shared" si="1"/>
        <v>9.6016999999999992</v>
      </c>
      <c r="G27" s="327">
        <f t="shared" si="2"/>
        <v>6.47</v>
      </c>
      <c r="H27" s="319" t="s">
        <v>253</v>
      </c>
      <c r="I27" s="284" t="s">
        <v>523</v>
      </c>
      <c r="J27" s="284">
        <v>9.6016999999999992</v>
      </c>
      <c r="K27" s="350"/>
      <c r="L27" s="350"/>
      <c r="M27" s="350"/>
      <c r="N27" s="342"/>
      <c r="O27" s="342"/>
    </row>
    <row r="28" spans="1:15" x14ac:dyDescent="0.25">
      <c r="A28" s="328">
        <f t="shared" si="3"/>
        <v>26</v>
      </c>
      <c r="B28" s="196" t="s">
        <v>20</v>
      </c>
      <c r="C28" s="37" t="str">
        <f t="shared" si="0"/>
        <v>6GPEDREGAL</v>
      </c>
      <c r="D28" s="37"/>
      <c r="E28" s="38">
        <f>+'CALCULO TARIFAS CC '!$R$45</f>
        <v>0.67365264550770809</v>
      </c>
      <c r="F28" s="39">
        <f t="shared" si="1"/>
        <v>107.5287</v>
      </c>
      <c r="G28" s="327">
        <f t="shared" si="2"/>
        <v>72.44</v>
      </c>
      <c r="H28" s="319" t="s">
        <v>253</v>
      </c>
      <c r="I28" s="284" t="s">
        <v>32</v>
      </c>
      <c r="J28" s="284">
        <v>107.5287</v>
      </c>
      <c r="K28" s="350"/>
      <c r="L28" s="350"/>
      <c r="M28" s="350"/>
      <c r="N28" s="342"/>
      <c r="O28" s="342"/>
    </row>
    <row r="29" spans="1:15" x14ac:dyDescent="0.25">
      <c r="A29" s="328">
        <f t="shared" si="3"/>
        <v>27</v>
      </c>
      <c r="B29" s="196" t="s">
        <v>20</v>
      </c>
      <c r="C29" s="37" t="str">
        <f t="shared" si="0"/>
        <v>6GPERLANORT</v>
      </c>
      <c r="D29" s="37"/>
      <c r="E29" s="38">
        <f>+'CALCULO TARIFAS CC '!$R$45</f>
        <v>0.67365264550770809</v>
      </c>
      <c r="F29" s="39">
        <f t="shared" si="1"/>
        <v>0.37069999999999997</v>
      </c>
      <c r="G29" s="327">
        <f t="shared" si="2"/>
        <v>0.25</v>
      </c>
      <c r="H29" s="319" t="s">
        <v>253</v>
      </c>
      <c r="I29" s="284" t="s">
        <v>33</v>
      </c>
      <c r="J29" s="284">
        <v>0.37069999999999997</v>
      </c>
      <c r="K29" s="350"/>
      <c r="L29" s="350"/>
      <c r="M29" s="350"/>
      <c r="N29" s="342"/>
      <c r="O29" s="342"/>
    </row>
    <row r="30" spans="1:15" x14ac:dyDescent="0.25">
      <c r="A30" s="328">
        <f t="shared" si="3"/>
        <v>28</v>
      </c>
      <c r="B30" s="196" t="s">
        <v>20</v>
      </c>
      <c r="C30" s="37" t="str">
        <f t="shared" si="0"/>
        <v>6GPERLASUR</v>
      </c>
      <c r="D30" s="37"/>
      <c r="E30" s="38">
        <f>+'CALCULO TARIFAS CC '!$R$45</f>
        <v>0.67365264550770809</v>
      </c>
      <c r="F30" s="39">
        <f t="shared" si="1"/>
        <v>0.34089999999999998</v>
      </c>
      <c r="G30" s="327">
        <f t="shared" si="2"/>
        <v>0.23</v>
      </c>
      <c r="H30" s="319" t="s">
        <v>253</v>
      </c>
      <c r="I30" s="284" t="s">
        <v>34</v>
      </c>
      <c r="J30" s="284">
        <v>0.34089999999999998</v>
      </c>
      <c r="K30" s="350"/>
      <c r="L30" s="350"/>
      <c r="M30" s="350"/>
      <c r="N30" s="342"/>
      <c r="O30" s="342"/>
    </row>
    <row r="31" spans="1:15" x14ac:dyDescent="0.25">
      <c r="A31" s="328">
        <f t="shared" si="3"/>
        <v>29</v>
      </c>
      <c r="B31" s="196" t="s">
        <v>20</v>
      </c>
      <c r="C31" s="37" t="str">
        <f t="shared" si="0"/>
        <v>6GPHOTODEVC</v>
      </c>
      <c r="D31" s="37"/>
      <c r="E31" s="38">
        <f>+'CALCULO TARIFAS CC '!$R$45</f>
        <v>0.67365264550770809</v>
      </c>
      <c r="F31" s="39">
        <f t="shared" si="1"/>
        <v>9.2166999999999994</v>
      </c>
      <c r="G31" s="327">
        <f t="shared" si="2"/>
        <v>6.21</v>
      </c>
      <c r="H31" s="319" t="s">
        <v>253</v>
      </c>
      <c r="I31" s="284" t="s">
        <v>825</v>
      </c>
      <c r="J31" s="284">
        <v>9.2166999999999994</v>
      </c>
      <c r="K31" s="350"/>
      <c r="L31" s="350"/>
      <c r="M31" s="350"/>
      <c r="N31" s="342"/>
      <c r="O31" s="342"/>
    </row>
    <row r="32" spans="1:15" x14ac:dyDescent="0.25">
      <c r="A32" s="328">
        <f t="shared" si="3"/>
        <v>30</v>
      </c>
      <c r="B32" s="196" t="s">
        <v>20</v>
      </c>
      <c r="C32" s="37" t="str">
        <f t="shared" si="0"/>
        <v>6GRCHICO</v>
      </c>
      <c r="D32" s="37"/>
      <c r="E32" s="38">
        <f>+'CALCULO TARIFAS CC '!$R$45</f>
        <v>0.67365264550770809</v>
      </c>
      <c r="F32" s="39">
        <f t="shared" si="1"/>
        <v>0.95330000000000004</v>
      </c>
      <c r="G32" s="327">
        <f t="shared" si="2"/>
        <v>0.64</v>
      </c>
      <c r="H32" s="319" t="s">
        <v>253</v>
      </c>
      <c r="I32" s="284" t="s">
        <v>395</v>
      </c>
      <c r="J32" s="284">
        <v>0.95330000000000004</v>
      </c>
      <c r="K32" s="350"/>
      <c r="L32" s="350"/>
      <c r="M32" s="350"/>
      <c r="N32" s="342"/>
      <c r="O32" s="342"/>
    </row>
    <row r="33" spans="1:15" x14ac:dyDescent="0.25">
      <c r="A33" s="328">
        <f t="shared" si="3"/>
        <v>31</v>
      </c>
      <c r="B33" s="196" t="s">
        <v>20</v>
      </c>
      <c r="C33" s="37" t="str">
        <f t="shared" si="0"/>
        <v>6GTECNISOL1</v>
      </c>
      <c r="D33" s="37"/>
      <c r="E33" s="38">
        <f>+'CALCULO TARIFAS CC '!$R$45</f>
        <v>0.67365264550770809</v>
      </c>
      <c r="F33" s="39">
        <f t="shared" si="1"/>
        <v>7.0220000000000002</v>
      </c>
      <c r="G33" s="327">
        <f t="shared" si="2"/>
        <v>4.7300000000000004</v>
      </c>
      <c r="H33" s="319" t="s">
        <v>253</v>
      </c>
      <c r="I33" s="284" t="s">
        <v>880</v>
      </c>
      <c r="J33" s="284">
        <v>7.0220000000000002</v>
      </c>
      <c r="K33" s="350"/>
      <c r="L33" s="350"/>
      <c r="M33" s="350"/>
      <c r="N33" s="342"/>
      <c r="O33" s="342"/>
    </row>
    <row r="34" spans="1:15" x14ac:dyDescent="0.25">
      <c r="A34" s="328">
        <f t="shared" si="3"/>
        <v>32</v>
      </c>
      <c r="B34" s="196" t="s">
        <v>20</v>
      </c>
      <c r="C34" s="37" t="str">
        <f t="shared" si="0"/>
        <v>6GTECNISOL2</v>
      </c>
      <c r="D34" s="37"/>
      <c r="E34" s="38">
        <f>+'CALCULO TARIFAS CC '!$R$45</f>
        <v>0.67365264550770809</v>
      </c>
      <c r="F34" s="39">
        <f t="shared" si="1"/>
        <v>5.1493000000000002</v>
      </c>
      <c r="G34" s="327">
        <f t="shared" si="2"/>
        <v>3.47</v>
      </c>
      <c r="H34" s="319" t="s">
        <v>253</v>
      </c>
      <c r="I34" s="284" t="s">
        <v>915</v>
      </c>
      <c r="J34" s="284">
        <v>5.1493000000000002</v>
      </c>
      <c r="K34" s="350"/>
      <c r="L34" s="350"/>
      <c r="M34" s="350"/>
      <c r="N34" s="342"/>
      <c r="O34" s="342"/>
    </row>
    <row r="35" spans="1:15" x14ac:dyDescent="0.25">
      <c r="A35" s="328">
        <f t="shared" si="3"/>
        <v>33</v>
      </c>
      <c r="B35" s="196" t="s">
        <v>20</v>
      </c>
      <c r="C35" s="37" t="str">
        <f t="shared" si="0"/>
        <v>6GTECNISOL3</v>
      </c>
      <c r="D35" s="37"/>
      <c r="E35" s="38">
        <f>+'CALCULO TARIFAS CC '!$R$45</f>
        <v>0.67365264550770809</v>
      </c>
      <c r="F35" s="39">
        <f t="shared" ref="F35:F66" si="4">ROUND(J35,4)</f>
        <v>6.2195</v>
      </c>
      <c r="G35" s="327">
        <f t="shared" si="2"/>
        <v>4.1900000000000004</v>
      </c>
      <c r="H35" s="319" t="s">
        <v>253</v>
      </c>
      <c r="I35" s="284" t="s">
        <v>881</v>
      </c>
      <c r="J35" s="284">
        <v>6.2195</v>
      </c>
      <c r="K35" s="350"/>
      <c r="L35" s="350"/>
      <c r="M35" s="350"/>
      <c r="N35" s="342"/>
      <c r="O35" s="342"/>
    </row>
    <row r="36" spans="1:15" x14ac:dyDescent="0.25">
      <c r="A36" s="328">
        <f t="shared" si="3"/>
        <v>34</v>
      </c>
      <c r="B36" s="196" t="s">
        <v>20</v>
      </c>
      <c r="C36" s="37" t="str">
        <f t="shared" si="0"/>
        <v>6GTECNISOL4</v>
      </c>
      <c r="D36" s="37"/>
      <c r="E36" s="38">
        <f>+'CALCULO TARIFAS CC '!$R$45</f>
        <v>0.67365264550770809</v>
      </c>
      <c r="F36" s="39">
        <f t="shared" si="4"/>
        <v>6.4202000000000004</v>
      </c>
      <c r="G36" s="327">
        <f t="shared" si="2"/>
        <v>4.32</v>
      </c>
      <c r="H36" s="319" t="s">
        <v>253</v>
      </c>
      <c r="I36" s="284" t="s">
        <v>882</v>
      </c>
      <c r="J36" s="284">
        <v>6.4202000000000004</v>
      </c>
      <c r="K36" s="350"/>
      <c r="L36" s="350"/>
      <c r="M36" s="350"/>
      <c r="N36" s="342"/>
      <c r="O36" s="342"/>
    </row>
    <row r="37" spans="1:15" x14ac:dyDescent="0.25">
      <c r="A37" s="328">
        <f t="shared" si="3"/>
        <v>35</v>
      </c>
      <c r="B37" s="196" t="s">
        <v>20</v>
      </c>
      <c r="C37" s="37" t="str">
        <f t="shared" si="0"/>
        <v>6GUEPPME2</v>
      </c>
      <c r="D37" s="37"/>
      <c r="E37" s="38">
        <f>+'CALCULO TARIFAS CC '!$R$45</f>
        <v>0.67365264550770809</v>
      </c>
      <c r="F37" s="39">
        <f t="shared" si="4"/>
        <v>712.98329999999999</v>
      </c>
      <c r="G37" s="327">
        <f t="shared" si="2"/>
        <v>480.3</v>
      </c>
      <c r="H37" s="319" t="s">
        <v>253</v>
      </c>
      <c r="I37" s="284" t="s">
        <v>434</v>
      </c>
      <c r="J37" s="284">
        <v>712.98329999999999</v>
      </c>
      <c r="K37" s="350"/>
      <c r="L37" s="350"/>
      <c r="M37" s="350"/>
      <c r="N37" s="342"/>
      <c r="O37" s="342"/>
    </row>
    <row r="38" spans="1:15" x14ac:dyDescent="0.25">
      <c r="A38" s="328">
        <f t="shared" si="3"/>
        <v>36</v>
      </c>
      <c r="B38" s="196" t="s">
        <v>20</v>
      </c>
      <c r="C38" s="37" t="str">
        <f t="shared" si="0"/>
        <v>6UACETIOX</v>
      </c>
      <c r="D38" s="37"/>
      <c r="E38" s="38">
        <f>+'CALCULO TARIFAS CC '!$R$45</f>
        <v>0.67365264550770809</v>
      </c>
      <c r="F38" s="39">
        <f t="shared" si="4"/>
        <v>1759.2682</v>
      </c>
      <c r="G38" s="327">
        <f t="shared" si="2"/>
        <v>1185.1400000000001</v>
      </c>
      <c r="H38" s="319" t="s">
        <v>253</v>
      </c>
      <c r="I38" s="284" t="s">
        <v>35</v>
      </c>
      <c r="J38" s="284">
        <v>1759.2682</v>
      </c>
      <c r="K38" s="350"/>
      <c r="L38" s="350"/>
      <c r="M38" s="350"/>
      <c r="N38" s="342"/>
      <c r="O38" s="342"/>
    </row>
    <row r="39" spans="1:15" x14ac:dyDescent="0.25">
      <c r="A39" s="328">
        <f t="shared" si="3"/>
        <v>37</v>
      </c>
      <c r="B39" s="196" t="s">
        <v>20</v>
      </c>
      <c r="C39" s="37" t="str">
        <f t="shared" si="0"/>
        <v>6UACMARRI97</v>
      </c>
      <c r="D39" s="37"/>
      <c r="E39" s="38">
        <f>+'CALCULO TARIFAS CC '!$R$45</f>
        <v>0.67365264550770809</v>
      </c>
      <c r="F39" s="39">
        <f t="shared" si="4"/>
        <v>120.9842</v>
      </c>
      <c r="G39" s="327">
        <f t="shared" si="2"/>
        <v>81.5</v>
      </c>
      <c r="H39" s="319" t="s">
        <v>253</v>
      </c>
      <c r="I39" s="284" t="s">
        <v>537</v>
      </c>
      <c r="J39" s="284">
        <v>120.9842</v>
      </c>
      <c r="K39" s="350"/>
      <c r="L39" s="350"/>
      <c r="M39" s="350"/>
      <c r="N39" s="342"/>
      <c r="O39" s="342"/>
    </row>
    <row r="40" spans="1:15" x14ac:dyDescent="0.25">
      <c r="A40" s="328">
        <f t="shared" si="3"/>
        <v>38</v>
      </c>
      <c r="B40" s="196" t="s">
        <v>20</v>
      </c>
      <c r="C40" s="37" t="str">
        <f t="shared" si="0"/>
        <v>6UAGCEDICAR</v>
      </c>
      <c r="D40" s="37"/>
      <c r="E40" s="38">
        <f>+'CALCULO TARIFAS CC '!$R$45</f>
        <v>0.67365264550770809</v>
      </c>
      <c r="F40" s="39">
        <f t="shared" si="4"/>
        <v>181.84</v>
      </c>
      <c r="G40" s="327">
        <f t="shared" si="2"/>
        <v>122.5</v>
      </c>
      <c r="H40" s="319" t="s">
        <v>253</v>
      </c>
      <c r="I40" s="284" t="s">
        <v>637</v>
      </c>
      <c r="J40" s="284">
        <v>181.84</v>
      </c>
      <c r="K40" s="350"/>
      <c r="L40" s="350"/>
      <c r="M40" s="350"/>
      <c r="N40" s="342"/>
      <c r="O40" s="342"/>
    </row>
    <row r="41" spans="1:15" x14ac:dyDescent="0.25">
      <c r="A41" s="328">
        <f t="shared" si="3"/>
        <v>39</v>
      </c>
      <c r="B41" s="196" t="s">
        <v>20</v>
      </c>
      <c r="C41" s="37" t="str">
        <f t="shared" si="0"/>
        <v>6UAGDAVID</v>
      </c>
      <c r="D41" s="37"/>
      <c r="E41" s="38">
        <f>+'CALCULO TARIFAS CC '!$R$45</f>
        <v>0.67365264550770809</v>
      </c>
      <c r="F41" s="39">
        <f t="shared" si="4"/>
        <v>227.77379999999999</v>
      </c>
      <c r="G41" s="327">
        <f t="shared" si="2"/>
        <v>153.44</v>
      </c>
      <c r="H41" s="319" t="s">
        <v>253</v>
      </c>
      <c r="I41" s="284" t="s">
        <v>638</v>
      </c>
      <c r="J41" s="284">
        <v>227.77379999999999</v>
      </c>
      <c r="K41" s="350"/>
      <c r="L41" s="350"/>
      <c r="M41" s="350"/>
      <c r="N41" s="342"/>
      <c r="O41" s="342"/>
    </row>
    <row r="42" spans="1:15" x14ac:dyDescent="0.25">
      <c r="A42" s="328">
        <f t="shared" si="3"/>
        <v>40</v>
      </c>
      <c r="B42" s="196" t="s">
        <v>20</v>
      </c>
      <c r="C42" s="37" t="str">
        <f t="shared" si="0"/>
        <v>6UAGPLANTAC</v>
      </c>
      <c r="D42" s="37"/>
      <c r="E42" s="38">
        <f>+'CALCULO TARIFAS CC '!$R$45</f>
        <v>0.67365264550770809</v>
      </c>
      <c r="F42" s="39">
        <f t="shared" si="4"/>
        <v>160.52619999999999</v>
      </c>
      <c r="G42" s="327">
        <f t="shared" si="2"/>
        <v>108.14</v>
      </c>
      <c r="H42" s="319" t="s">
        <v>253</v>
      </c>
      <c r="I42" s="284" t="s">
        <v>639</v>
      </c>
      <c r="J42" s="284">
        <v>160.52619999999999</v>
      </c>
      <c r="K42" s="350"/>
      <c r="L42" s="350"/>
      <c r="M42" s="350"/>
      <c r="N42" s="342"/>
      <c r="O42" s="342"/>
    </row>
    <row r="43" spans="1:15" x14ac:dyDescent="0.25">
      <c r="A43" s="328">
        <f t="shared" si="3"/>
        <v>41</v>
      </c>
      <c r="B43" s="196" t="s">
        <v>20</v>
      </c>
      <c r="C43" s="37" t="str">
        <f t="shared" si="0"/>
        <v>6UAGROIND</v>
      </c>
      <c r="D43" s="37"/>
      <c r="E43" s="38">
        <f>+'CALCULO TARIFAS CC '!$R$45</f>
        <v>0.67365264550770809</v>
      </c>
      <c r="F43" s="39">
        <f t="shared" si="4"/>
        <v>213.5881</v>
      </c>
      <c r="G43" s="327">
        <f t="shared" si="2"/>
        <v>143.88</v>
      </c>
      <c r="H43" s="319" t="s">
        <v>253</v>
      </c>
      <c r="I43" s="284" t="s">
        <v>320</v>
      </c>
      <c r="J43" s="284">
        <v>213.5881</v>
      </c>
      <c r="K43" s="350"/>
      <c r="L43" s="350"/>
      <c r="M43" s="350"/>
      <c r="N43" s="342"/>
      <c r="O43" s="342"/>
    </row>
    <row r="44" spans="1:15" x14ac:dyDescent="0.25">
      <c r="A44" s="328">
        <f t="shared" si="3"/>
        <v>42</v>
      </c>
      <c r="B44" s="196" t="s">
        <v>20</v>
      </c>
      <c r="C44" s="37" t="str">
        <f t="shared" si="0"/>
        <v>6UAHUEFER85</v>
      </c>
      <c r="D44" s="37"/>
      <c r="E44" s="38">
        <f>+'CALCULO TARIFAS CC '!$R$45</f>
        <v>0.67365264550770809</v>
      </c>
      <c r="F44" s="39">
        <f t="shared" si="4"/>
        <v>66.663399999999996</v>
      </c>
      <c r="G44" s="327">
        <f t="shared" si="2"/>
        <v>44.91</v>
      </c>
      <c r="H44" s="319" t="s">
        <v>253</v>
      </c>
      <c r="I44" s="284" t="s">
        <v>573</v>
      </c>
      <c r="J44" s="284">
        <v>66.663399999999996</v>
      </c>
      <c r="K44" s="350"/>
      <c r="L44" s="350"/>
      <c r="M44" s="350"/>
      <c r="N44" s="342"/>
      <c r="O44" s="342"/>
    </row>
    <row r="45" spans="1:15" x14ac:dyDescent="0.25">
      <c r="A45" s="328">
        <f t="shared" si="3"/>
        <v>43</v>
      </c>
      <c r="B45" s="196" t="s">
        <v>20</v>
      </c>
      <c r="C45" s="37" t="str">
        <f t="shared" si="0"/>
        <v>6UALICAPCEDI</v>
      </c>
      <c r="D45" s="37"/>
      <c r="E45" s="38">
        <f>+'CALCULO TARIFAS CC '!$R$45</f>
        <v>0.67365264550770809</v>
      </c>
      <c r="F45" s="39">
        <f t="shared" si="4"/>
        <v>93.806200000000004</v>
      </c>
      <c r="G45" s="327">
        <f t="shared" si="2"/>
        <v>63.19</v>
      </c>
      <c r="H45" s="319" t="s">
        <v>253</v>
      </c>
      <c r="I45" s="284" t="s">
        <v>707</v>
      </c>
      <c r="J45" s="284">
        <v>93.806200000000004</v>
      </c>
      <c r="K45" s="350"/>
      <c r="L45" s="350"/>
      <c r="M45" s="350"/>
      <c r="N45" s="342"/>
      <c r="O45" s="342"/>
    </row>
    <row r="46" spans="1:15" x14ac:dyDescent="0.25">
      <c r="A46" s="328">
        <f t="shared" si="3"/>
        <v>44</v>
      </c>
      <c r="B46" s="196" t="s">
        <v>20</v>
      </c>
      <c r="C46" s="37" t="str">
        <f t="shared" si="0"/>
        <v>6UALICAPPLAN</v>
      </c>
      <c r="D46" s="37"/>
      <c r="E46" s="38">
        <f>+'CALCULO TARIFAS CC '!$R$45</f>
        <v>0.67365264550770809</v>
      </c>
      <c r="F46" s="39">
        <f t="shared" si="4"/>
        <v>421.64460000000003</v>
      </c>
      <c r="G46" s="327">
        <f t="shared" si="2"/>
        <v>284.04000000000002</v>
      </c>
      <c r="H46" s="319" t="s">
        <v>253</v>
      </c>
      <c r="I46" s="284" t="s">
        <v>708</v>
      </c>
      <c r="J46" s="284">
        <v>421.64460000000003</v>
      </c>
      <c r="K46" s="350"/>
      <c r="L46" s="350"/>
      <c r="M46" s="350"/>
      <c r="N46" s="342"/>
      <c r="O46" s="342"/>
    </row>
    <row r="47" spans="1:15" x14ac:dyDescent="0.25">
      <c r="A47" s="328">
        <f t="shared" si="3"/>
        <v>45</v>
      </c>
      <c r="B47" s="196" t="s">
        <v>20</v>
      </c>
      <c r="C47" s="37" t="str">
        <f t="shared" si="0"/>
        <v>6UALMACENAJE</v>
      </c>
      <c r="D47" s="37"/>
      <c r="E47" s="38">
        <f>+'CALCULO TARIFAS CC '!$R$45</f>
        <v>0.67365264550770809</v>
      </c>
      <c r="F47" s="39">
        <f t="shared" si="4"/>
        <v>50.404499999999999</v>
      </c>
      <c r="G47" s="327">
        <f t="shared" si="2"/>
        <v>33.96</v>
      </c>
      <c r="H47" s="319" t="s">
        <v>253</v>
      </c>
      <c r="I47" s="284" t="s">
        <v>709</v>
      </c>
      <c r="J47" s="284">
        <v>50.404499999999999</v>
      </c>
      <c r="K47" s="350"/>
      <c r="L47" s="350"/>
      <c r="M47" s="350"/>
      <c r="N47" s="342"/>
      <c r="O47" s="342"/>
    </row>
    <row r="48" spans="1:15" x14ac:dyDescent="0.25">
      <c r="A48" s="328">
        <f t="shared" si="3"/>
        <v>46</v>
      </c>
      <c r="B48" s="196" t="s">
        <v>20</v>
      </c>
      <c r="C48" s="37" t="str">
        <f t="shared" si="0"/>
        <v>6UALORICAJD</v>
      </c>
      <c r="D48" s="37"/>
      <c r="E48" s="38">
        <f>+'CALCULO TARIFAS CC '!$R$45</f>
        <v>0.67365264550770809</v>
      </c>
      <c r="F48" s="39">
        <f t="shared" si="4"/>
        <v>227.4864</v>
      </c>
      <c r="G48" s="327">
        <f t="shared" si="2"/>
        <v>153.25</v>
      </c>
      <c r="H48" s="319" t="s">
        <v>253</v>
      </c>
      <c r="I48" s="284" t="s">
        <v>861</v>
      </c>
      <c r="J48" s="284">
        <v>227.4864</v>
      </c>
      <c r="K48" s="350"/>
      <c r="L48" s="350"/>
      <c r="M48" s="350"/>
      <c r="N48" s="342"/>
      <c r="O48" s="342"/>
    </row>
    <row r="49" spans="1:15" x14ac:dyDescent="0.25">
      <c r="A49" s="328">
        <f t="shared" si="3"/>
        <v>47</v>
      </c>
      <c r="B49" s="196" t="s">
        <v>20</v>
      </c>
      <c r="C49" s="37" t="str">
        <f t="shared" si="0"/>
        <v>6UANCLASM1</v>
      </c>
      <c r="D49" s="37"/>
      <c r="E49" s="38">
        <f>+'CALCULO TARIFAS CC '!$R$45</f>
        <v>0.67365264550770809</v>
      </c>
      <c r="F49" s="39">
        <f t="shared" si="4"/>
        <v>81.908600000000007</v>
      </c>
      <c r="G49" s="327">
        <f t="shared" si="2"/>
        <v>55.18</v>
      </c>
      <c r="H49" s="319" t="s">
        <v>253</v>
      </c>
      <c r="I49" s="284" t="s">
        <v>710</v>
      </c>
      <c r="J49" s="284">
        <v>81.908600000000007</v>
      </c>
      <c r="K49" s="350"/>
      <c r="L49" s="350"/>
      <c r="M49" s="350"/>
      <c r="N49" s="342"/>
      <c r="O49" s="342"/>
    </row>
    <row r="50" spans="1:15" x14ac:dyDescent="0.25">
      <c r="A50" s="328">
        <f t="shared" si="3"/>
        <v>48</v>
      </c>
      <c r="B50" s="196" t="s">
        <v>20</v>
      </c>
      <c r="C50" s="37" t="str">
        <f t="shared" si="0"/>
        <v>6UANCLASM2</v>
      </c>
      <c r="D50" s="37"/>
      <c r="E50" s="38">
        <f>+'CALCULO TARIFAS CC '!$R$45</f>
        <v>0.67365264550770809</v>
      </c>
      <c r="F50" s="39">
        <f t="shared" si="4"/>
        <v>70.513800000000003</v>
      </c>
      <c r="G50" s="327">
        <f t="shared" si="2"/>
        <v>47.5</v>
      </c>
      <c r="H50" s="319" t="s">
        <v>253</v>
      </c>
      <c r="I50" s="284" t="s">
        <v>711</v>
      </c>
      <c r="J50" s="284">
        <v>70.513800000000003</v>
      </c>
      <c r="K50" s="350"/>
      <c r="L50" s="350"/>
      <c r="M50" s="350"/>
      <c r="N50" s="342"/>
      <c r="O50" s="342"/>
    </row>
    <row r="51" spans="1:15" x14ac:dyDescent="0.25">
      <c r="A51" s="328">
        <f t="shared" si="3"/>
        <v>49</v>
      </c>
      <c r="B51" s="196" t="s">
        <v>20</v>
      </c>
      <c r="C51" s="37" t="str">
        <f t="shared" si="0"/>
        <v>6UARCATA</v>
      </c>
      <c r="D51" s="37"/>
      <c r="E51" s="38">
        <f>+'CALCULO TARIFAS CC '!$R$45</f>
        <v>0.67365264550770809</v>
      </c>
      <c r="F51" s="39">
        <f t="shared" si="4"/>
        <v>137.06979999999999</v>
      </c>
      <c r="G51" s="327">
        <f t="shared" si="2"/>
        <v>92.34</v>
      </c>
      <c r="H51" s="319" t="s">
        <v>253</v>
      </c>
      <c r="I51" s="284" t="s">
        <v>640</v>
      </c>
      <c r="J51" s="284">
        <v>137.06979999999999</v>
      </c>
      <c r="K51" s="350"/>
      <c r="L51" s="350"/>
      <c r="M51" s="350"/>
      <c r="N51" s="342"/>
      <c r="O51" s="342"/>
    </row>
    <row r="52" spans="1:15" x14ac:dyDescent="0.25">
      <c r="A52" s="328">
        <f t="shared" si="3"/>
        <v>50</v>
      </c>
      <c r="B52" s="196" t="s">
        <v>20</v>
      </c>
      <c r="C52" s="37" t="str">
        <f t="shared" si="0"/>
        <v>6UARCEALIANZ</v>
      </c>
      <c r="D52" s="37"/>
      <c r="E52" s="38">
        <f>+'CALCULO TARIFAS CC '!$R$45</f>
        <v>0.67365264550770809</v>
      </c>
      <c r="F52" s="39">
        <f t="shared" si="4"/>
        <v>8.4847999999999999</v>
      </c>
      <c r="G52" s="327">
        <f t="shared" si="2"/>
        <v>5.72</v>
      </c>
      <c r="H52" s="319" t="s">
        <v>253</v>
      </c>
      <c r="I52" s="284" t="s">
        <v>574</v>
      </c>
      <c r="J52" s="284">
        <v>8.4847999999999999</v>
      </c>
      <c r="K52" s="350"/>
      <c r="L52" s="350"/>
      <c r="M52" s="350"/>
      <c r="N52" s="342"/>
      <c r="O52" s="342"/>
    </row>
    <row r="53" spans="1:15" x14ac:dyDescent="0.25">
      <c r="A53" s="328">
        <f t="shared" si="3"/>
        <v>51</v>
      </c>
      <c r="B53" s="196" t="s">
        <v>20</v>
      </c>
      <c r="C53" s="37" t="str">
        <f t="shared" si="0"/>
        <v>6UARCEAV_P</v>
      </c>
      <c r="D53" s="37"/>
      <c r="E53" s="38">
        <f>+'CALCULO TARIFAS CC '!$R$45</f>
        <v>0.67365264550770809</v>
      </c>
      <c r="F53" s="39">
        <f t="shared" si="4"/>
        <v>317.65800000000002</v>
      </c>
      <c r="G53" s="327">
        <f t="shared" si="2"/>
        <v>213.99</v>
      </c>
      <c r="H53" s="319" t="s">
        <v>253</v>
      </c>
      <c r="I53" s="284" t="s">
        <v>575</v>
      </c>
      <c r="J53" s="284">
        <v>317.65800000000002</v>
      </c>
      <c r="K53" s="350"/>
      <c r="L53" s="350"/>
      <c r="M53" s="350"/>
      <c r="N53" s="342"/>
      <c r="O53" s="342"/>
    </row>
    <row r="54" spans="1:15" x14ac:dyDescent="0.25">
      <c r="A54" s="328">
        <f t="shared" si="3"/>
        <v>52</v>
      </c>
      <c r="B54" s="196" t="s">
        <v>20</v>
      </c>
      <c r="C54" s="37" t="str">
        <f t="shared" si="0"/>
        <v>6UARCELAMESA</v>
      </c>
      <c r="D54" s="37"/>
      <c r="E54" s="38">
        <f>+'CALCULO TARIFAS CC '!$R$45</f>
        <v>0.67365264550770809</v>
      </c>
      <c r="F54" s="39">
        <f t="shared" si="4"/>
        <v>45.140900000000002</v>
      </c>
      <c r="G54" s="327">
        <f t="shared" si="2"/>
        <v>30.41</v>
      </c>
      <c r="H54" s="319" t="s">
        <v>253</v>
      </c>
      <c r="I54" s="284" t="s">
        <v>603</v>
      </c>
      <c r="J54" s="284">
        <v>45.140900000000002</v>
      </c>
      <c r="K54" s="350"/>
      <c r="L54" s="350"/>
      <c r="M54" s="350"/>
      <c r="N54" s="342"/>
      <c r="O54" s="342"/>
    </row>
    <row r="55" spans="1:15" x14ac:dyDescent="0.25">
      <c r="A55" s="328">
        <f t="shared" si="3"/>
        <v>53</v>
      </c>
      <c r="B55" s="196" t="s">
        <v>20</v>
      </c>
      <c r="C55" s="37" t="str">
        <f t="shared" si="0"/>
        <v>6UARCENEV60</v>
      </c>
      <c r="D55" s="37"/>
      <c r="E55" s="38">
        <f>+'CALCULO TARIFAS CC '!$R$45</f>
        <v>0.67365264550770809</v>
      </c>
      <c r="F55" s="39">
        <f t="shared" si="4"/>
        <v>63.063299999999998</v>
      </c>
      <c r="G55" s="327">
        <f t="shared" si="2"/>
        <v>42.48</v>
      </c>
      <c r="H55" s="319" t="s">
        <v>253</v>
      </c>
      <c r="I55" s="284" t="s">
        <v>576</v>
      </c>
      <c r="J55" s="284">
        <v>63.063299999999998</v>
      </c>
      <c r="K55" s="350"/>
      <c r="L55" s="350"/>
      <c r="M55" s="350"/>
      <c r="N55" s="342"/>
      <c r="O55" s="342"/>
    </row>
    <row r="56" spans="1:15" x14ac:dyDescent="0.25">
      <c r="A56" s="328">
        <f t="shared" si="3"/>
        <v>54</v>
      </c>
      <c r="B56" s="196" t="s">
        <v>20</v>
      </c>
      <c r="C56" s="37" t="str">
        <f t="shared" si="0"/>
        <v>6UARCEPERU33</v>
      </c>
      <c r="D56" s="37"/>
      <c r="E56" s="38">
        <f>+'CALCULO TARIFAS CC '!$R$45</f>
        <v>0.67365264550770809</v>
      </c>
      <c r="F56" s="39">
        <f t="shared" si="4"/>
        <v>23.098400000000002</v>
      </c>
      <c r="G56" s="327">
        <f t="shared" si="2"/>
        <v>15.56</v>
      </c>
      <c r="H56" s="319" t="s">
        <v>253</v>
      </c>
      <c r="I56" s="284" t="s">
        <v>577</v>
      </c>
      <c r="J56" s="284">
        <v>23.098400000000002</v>
      </c>
      <c r="K56" s="350"/>
      <c r="L56" s="350"/>
      <c r="M56" s="350"/>
      <c r="N56" s="342"/>
      <c r="O56" s="342"/>
    </row>
    <row r="57" spans="1:15" x14ac:dyDescent="0.25">
      <c r="A57" s="328">
        <f t="shared" si="3"/>
        <v>55</v>
      </c>
      <c r="B57" s="196" t="s">
        <v>20</v>
      </c>
      <c r="C57" s="37" t="str">
        <f t="shared" si="0"/>
        <v>6UARCERADIAL</v>
      </c>
      <c r="D57" s="37"/>
      <c r="E57" s="38">
        <f>+'CALCULO TARIFAS CC '!$R$45</f>
        <v>0.67365264550770809</v>
      </c>
      <c r="F57" s="39">
        <f t="shared" si="4"/>
        <v>847.12049999999999</v>
      </c>
      <c r="G57" s="327">
        <f t="shared" si="2"/>
        <v>570.66</v>
      </c>
      <c r="H57" s="319" t="s">
        <v>253</v>
      </c>
      <c r="I57" s="284" t="s">
        <v>604</v>
      </c>
      <c r="J57" s="284">
        <v>847.12049999999999</v>
      </c>
      <c r="K57" s="350"/>
      <c r="L57" s="350"/>
      <c r="M57" s="350"/>
      <c r="N57" s="342"/>
      <c r="O57" s="342"/>
    </row>
    <row r="58" spans="1:15" x14ac:dyDescent="0.25">
      <c r="A58" s="328">
        <f t="shared" si="3"/>
        <v>56</v>
      </c>
      <c r="B58" s="196" t="s">
        <v>20</v>
      </c>
      <c r="C58" s="37" t="str">
        <f t="shared" si="0"/>
        <v>6UARGOS</v>
      </c>
      <c r="D58" s="37"/>
      <c r="E58" s="38">
        <f>+'CALCULO TARIFAS CC '!$R$45</f>
        <v>0.67365264550770809</v>
      </c>
      <c r="F58" s="39">
        <f t="shared" si="4"/>
        <v>1917.1369</v>
      </c>
      <c r="G58" s="327">
        <f t="shared" si="2"/>
        <v>1291.48</v>
      </c>
      <c r="H58" s="319" t="s">
        <v>253</v>
      </c>
      <c r="I58" s="284" t="s">
        <v>36</v>
      </c>
      <c r="J58" s="284">
        <v>1917.1369</v>
      </c>
      <c r="K58" s="350"/>
      <c r="L58" s="350"/>
      <c r="M58" s="350"/>
      <c r="N58" s="342"/>
      <c r="O58" s="342"/>
    </row>
    <row r="59" spans="1:15" x14ac:dyDescent="0.25">
      <c r="A59" s="328">
        <f t="shared" si="3"/>
        <v>57</v>
      </c>
      <c r="B59" s="196" t="s">
        <v>20</v>
      </c>
      <c r="C59" s="37" t="str">
        <f t="shared" si="0"/>
        <v>6UARGOSTOC</v>
      </c>
      <c r="D59" s="37"/>
      <c r="E59" s="38">
        <f>+'CALCULO TARIFAS CC '!$R$45</f>
        <v>0.67365264550770809</v>
      </c>
      <c r="F59" s="39">
        <f t="shared" si="4"/>
        <v>46.206899999999997</v>
      </c>
      <c r="G59" s="327">
        <f t="shared" si="2"/>
        <v>31.13</v>
      </c>
      <c r="H59" s="319" t="s">
        <v>253</v>
      </c>
      <c r="I59" s="284" t="s">
        <v>712</v>
      </c>
      <c r="J59" s="284">
        <v>46.206899999999997</v>
      </c>
      <c r="K59" s="351"/>
      <c r="L59" s="350"/>
      <c r="M59" s="350"/>
      <c r="N59" s="342"/>
      <c r="O59" s="342"/>
    </row>
    <row r="60" spans="1:15" x14ac:dyDescent="0.25">
      <c r="A60" s="328">
        <f t="shared" si="3"/>
        <v>58</v>
      </c>
      <c r="B60" s="196" t="s">
        <v>20</v>
      </c>
      <c r="C60" s="37" t="str">
        <f t="shared" si="0"/>
        <v>6UASAMCPDOR</v>
      </c>
      <c r="D60" s="37"/>
      <c r="E60" s="38">
        <f>+'CALCULO TARIFAS CC '!$R$45</f>
        <v>0.67365264550770809</v>
      </c>
      <c r="F60" s="39">
        <f t="shared" si="4"/>
        <v>130.39779999999999</v>
      </c>
      <c r="G60" s="327">
        <f t="shared" si="2"/>
        <v>87.84</v>
      </c>
      <c r="H60" s="319" t="s">
        <v>253</v>
      </c>
      <c r="I60" s="284" t="s">
        <v>578</v>
      </c>
      <c r="J60" s="284">
        <v>130.39779999999999</v>
      </c>
      <c r="K60" s="350"/>
      <c r="L60" s="350"/>
      <c r="M60" s="350"/>
      <c r="N60" s="342"/>
      <c r="O60" s="342"/>
    </row>
    <row r="61" spans="1:15" x14ac:dyDescent="0.25">
      <c r="A61" s="328">
        <f t="shared" si="3"/>
        <v>59</v>
      </c>
      <c r="B61" s="196" t="s">
        <v>20</v>
      </c>
      <c r="C61" s="37" t="str">
        <f t="shared" si="0"/>
        <v>6UASEGANCON</v>
      </c>
      <c r="D61" s="37"/>
      <c r="E61" s="38">
        <f>+'CALCULO TARIFAS CC '!$R$45</f>
        <v>0.67365264550770809</v>
      </c>
      <c r="F61" s="39">
        <f t="shared" si="4"/>
        <v>75.589699999999993</v>
      </c>
      <c r="G61" s="327">
        <f t="shared" si="2"/>
        <v>50.92</v>
      </c>
      <c r="H61" s="319" t="s">
        <v>253</v>
      </c>
      <c r="I61" s="284" t="s">
        <v>916</v>
      </c>
      <c r="J61" s="284">
        <v>75.589699999999993</v>
      </c>
      <c r="K61" s="350"/>
      <c r="L61" s="350"/>
      <c r="M61" s="350"/>
      <c r="N61" s="342"/>
      <c r="O61" s="342"/>
    </row>
    <row r="62" spans="1:15" x14ac:dyDescent="0.25">
      <c r="A62" s="328">
        <f t="shared" si="3"/>
        <v>60</v>
      </c>
      <c r="B62" s="196" t="s">
        <v>20</v>
      </c>
      <c r="C62" s="37" t="str">
        <f t="shared" si="0"/>
        <v>6UASSAC50</v>
      </c>
      <c r="D62" s="37"/>
      <c r="E62" s="38">
        <f>+'CALCULO TARIFAS CC '!$R$45</f>
        <v>0.67365264550770809</v>
      </c>
      <c r="F62" s="39">
        <f t="shared" si="4"/>
        <v>94.587299999999999</v>
      </c>
      <c r="G62" s="327">
        <f t="shared" si="2"/>
        <v>63.72</v>
      </c>
      <c r="H62" s="319" t="s">
        <v>253</v>
      </c>
      <c r="I62" s="284" t="s">
        <v>713</v>
      </c>
      <c r="J62" s="284">
        <v>94.587299999999999</v>
      </c>
      <c r="K62" s="350"/>
      <c r="L62" s="350"/>
      <c r="M62" s="350"/>
      <c r="N62" s="342"/>
      <c r="O62" s="342"/>
    </row>
    <row r="63" spans="1:15" x14ac:dyDescent="0.25">
      <c r="A63" s="328">
        <f t="shared" si="3"/>
        <v>61</v>
      </c>
      <c r="B63" s="196" t="s">
        <v>20</v>
      </c>
      <c r="C63" s="37" t="str">
        <f t="shared" si="0"/>
        <v>6UATRIO1</v>
      </c>
      <c r="D63" s="37"/>
      <c r="E63" s="38">
        <f>+'CALCULO TARIFAS CC '!$R$45</f>
        <v>0.67365264550770809</v>
      </c>
      <c r="F63" s="39">
        <f t="shared" si="4"/>
        <v>118.9838</v>
      </c>
      <c r="G63" s="327">
        <f t="shared" si="2"/>
        <v>80.150000000000006</v>
      </c>
      <c r="H63" s="319" t="s">
        <v>253</v>
      </c>
      <c r="I63" s="284" t="s">
        <v>463</v>
      </c>
      <c r="J63" s="284">
        <v>118.9838</v>
      </c>
      <c r="K63" s="350"/>
      <c r="L63" s="350"/>
      <c r="M63" s="350"/>
      <c r="N63" s="342"/>
      <c r="O63" s="342"/>
    </row>
    <row r="64" spans="1:15" x14ac:dyDescent="0.25">
      <c r="A64" s="328">
        <f t="shared" si="3"/>
        <v>62</v>
      </c>
      <c r="B64" s="196" t="s">
        <v>20</v>
      </c>
      <c r="C64" s="37" t="str">
        <f t="shared" si="0"/>
        <v>6UAUTOSTAR</v>
      </c>
      <c r="D64" s="37"/>
      <c r="E64" s="38">
        <f>+'CALCULO TARIFAS CC '!$R$45</f>
        <v>0.67365264550770809</v>
      </c>
      <c r="F64" s="39">
        <f t="shared" si="4"/>
        <v>39.405299999999997</v>
      </c>
      <c r="G64" s="327">
        <f t="shared" si="2"/>
        <v>26.55</v>
      </c>
      <c r="H64" s="319" t="s">
        <v>253</v>
      </c>
      <c r="I64" s="284" t="s">
        <v>917</v>
      </c>
      <c r="J64" s="284">
        <v>39.405299999999997</v>
      </c>
      <c r="K64" s="350"/>
      <c r="L64" s="350"/>
      <c r="M64" s="350"/>
      <c r="N64" s="342"/>
      <c r="O64" s="342"/>
    </row>
    <row r="65" spans="1:15" x14ac:dyDescent="0.25">
      <c r="A65" s="328">
        <f t="shared" si="3"/>
        <v>63</v>
      </c>
      <c r="B65" s="196" t="s">
        <v>20</v>
      </c>
      <c r="C65" s="37" t="str">
        <f t="shared" si="0"/>
        <v>6UAVIPAC</v>
      </c>
      <c r="D65" s="37"/>
      <c r="E65" s="38">
        <f>+'CALCULO TARIFAS CC '!$R$45</f>
        <v>0.67365264550770809</v>
      </c>
      <c r="F65" s="39">
        <f t="shared" si="4"/>
        <v>76.189099999999996</v>
      </c>
      <c r="G65" s="327">
        <f t="shared" si="2"/>
        <v>51.32</v>
      </c>
      <c r="H65" s="319" t="s">
        <v>253</v>
      </c>
      <c r="I65" s="284" t="s">
        <v>37</v>
      </c>
      <c r="J65" s="284">
        <v>76.189099999999996</v>
      </c>
      <c r="K65" s="350"/>
      <c r="L65" s="350"/>
      <c r="M65" s="350"/>
      <c r="N65" s="342"/>
      <c r="O65" s="342"/>
    </row>
    <row r="66" spans="1:15" x14ac:dyDescent="0.25">
      <c r="A66" s="328">
        <f t="shared" si="3"/>
        <v>64</v>
      </c>
      <c r="B66" s="196" t="s">
        <v>20</v>
      </c>
      <c r="C66" s="37" t="str">
        <f t="shared" si="0"/>
        <v>6UAVIPACVAC</v>
      </c>
      <c r="D66" s="37"/>
      <c r="E66" s="38">
        <f>+'CALCULO TARIFAS CC '!$R$45</f>
        <v>0.67365264550770809</v>
      </c>
      <c r="F66" s="39">
        <f t="shared" si="4"/>
        <v>85.313999999999993</v>
      </c>
      <c r="G66" s="327">
        <f t="shared" si="2"/>
        <v>57.47</v>
      </c>
      <c r="H66" s="319" t="s">
        <v>253</v>
      </c>
      <c r="I66" s="284" t="s">
        <v>445</v>
      </c>
      <c r="J66" s="284">
        <v>85.313999999999993</v>
      </c>
      <c r="K66" s="350"/>
      <c r="L66" s="350"/>
      <c r="M66" s="350"/>
      <c r="N66" s="342"/>
      <c r="O66" s="342"/>
    </row>
    <row r="67" spans="1:15" x14ac:dyDescent="0.25">
      <c r="A67" s="328">
        <f t="shared" si="3"/>
        <v>65</v>
      </c>
      <c r="B67" s="196" t="s">
        <v>20</v>
      </c>
      <c r="C67" s="37" t="str">
        <f t="shared" ref="C67:C130" si="5">UPPER(I67)</f>
        <v>6UBGRALCO64</v>
      </c>
      <c r="D67" s="37"/>
      <c r="E67" s="38">
        <f>+'CALCULO TARIFAS CC '!$R$45</f>
        <v>0.67365264550770809</v>
      </c>
      <c r="F67" s="39">
        <f t="shared" ref="F67:F264" si="6">ROUND(J67,4)</f>
        <v>363.91669999999999</v>
      </c>
      <c r="G67" s="327">
        <f t="shared" si="2"/>
        <v>245.15</v>
      </c>
      <c r="H67" s="319" t="s">
        <v>253</v>
      </c>
      <c r="I67" s="284" t="s">
        <v>579</v>
      </c>
      <c r="J67" s="284">
        <v>363.91669999999999</v>
      </c>
      <c r="K67" s="350"/>
      <c r="L67" s="350"/>
      <c r="M67" s="350"/>
      <c r="N67" s="342"/>
      <c r="O67" s="342"/>
    </row>
    <row r="68" spans="1:15" x14ac:dyDescent="0.25">
      <c r="A68" s="328">
        <f t="shared" si="3"/>
        <v>66</v>
      </c>
      <c r="B68" s="196" t="s">
        <v>20</v>
      </c>
      <c r="C68" s="37" t="str">
        <f t="shared" si="5"/>
        <v>6UBICSA</v>
      </c>
      <c r="D68" s="37"/>
      <c r="E68" s="38">
        <f>+'CALCULO TARIFAS CC '!$R$45</f>
        <v>0.67365264550770809</v>
      </c>
      <c r="F68" s="39">
        <f t="shared" si="6"/>
        <v>231.70160000000001</v>
      </c>
      <c r="G68" s="327">
        <f t="shared" ref="G68:G131" si="7">ROUND(F68*E68,2)</f>
        <v>156.09</v>
      </c>
      <c r="H68" s="319" t="s">
        <v>253</v>
      </c>
      <c r="I68" s="284" t="s">
        <v>714</v>
      </c>
      <c r="J68" s="284">
        <v>231.70160000000001</v>
      </c>
      <c r="K68" s="350"/>
      <c r="L68" s="350"/>
      <c r="M68" s="350"/>
      <c r="N68" s="342"/>
      <c r="O68" s="342"/>
    </row>
    <row r="69" spans="1:15" x14ac:dyDescent="0.25">
      <c r="A69" s="328">
        <f t="shared" ref="A69:A132" si="8">A68+1</f>
        <v>67</v>
      </c>
      <c r="B69" s="196" t="s">
        <v>20</v>
      </c>
      <c r="C69" s="37" t="str">
        <f t="shared" si="5"/>
        <v>6UBIMBO</v>
      </c>
      <c r="D69" s="37"/>
      <c r="E69" s="38">
        <f>+'CALCULO TARIFAS CC '!$R$45</f>
        <v>0.67365264550770809</v>
      </c>
      <c r="F69" s="39">
        <f t="shared" si="6"/>
        <v>0.64570000000000005</v>
      </c>
      <c r="G69" s="327">
        <f t="shared" si="7"/>
        <v>0.43</v>
      </c>
      <c r="H69" s="319" t="s">
        <v>253</v>
      </c>
      <c r="I69" s="284" t="s">
        <v>942</v>
      </c>
      <c r="J69" s="284">
        <v>0.64570000000000005</v>
      </c>
      <c r="K69" s="350"/>
      <c r="L69" s="350"/>
      <c r="M69" s="350"/>
      <c r="N69" s="342"/>
      <c r="O69" s="342"/>
    </row>
    <row r="70" spans="1:15" x14ac:dyDescent="0.25">
      <c r="A70" s="328">
        <f t="shared" si="8"/>
        <v>68</v>
      </c>
      <c r="B70" s="196" t="s">
        <v>20</v>
      </c>
      <c r="C70" s="37" t="str">
        <f t="shared" si="5"/>
        <v>6UBIPEDISON</v>
      </c>
      <c r="D70" s="37"/>
      <c r="E70" s="38">
        <f>+'CALCULO TARIFAS CC '!$R$45</f>
        <v>0.67365264550770809</v>
      </c>
      <c r="F70" s="39">
        <f t="shared" si="6"/>
        <v>170.5549</v>
      </c>
      <c r="G70" s="327">
        <f t="shared" si="7"/>
        <v>114.89</v>
      </c>
      <c r="H70" s="319" t="s">
        <v>253</v>
      </c>
      <c r="I70" s="284" t="s">
        <v>669</v>
      </c>
      <c r="J70" s="284">
        <v>170.5549</v>
      </c>
      <c r="K70" s="350"/>
      <c r="L70" s="350"/>
      <c r="M70" s="350"/>
      <c r="N70" s="342"/>
      <c r="O70" s="342"/>
    </row>
    <row r="71" spans="1:15" x14ac:dyDescent="0.25">
      <c r="A71" s="328">
        <f t="shared" si="8"/>
        <v>69</v>
      </c>
      <c r="B71" s="196" t="s">
        <v>20</v>
      </c>
      <c r="C71" s="37" t="str">
        <f t="shared" si="5"/>
        <v>6UBNP12OCT</v>
      </c>
      <c r="D71" s="37"/>
      <c r="E71" s="38">
        <f>+'CALCULO TARIFAS CC '!$R$45</f>
        <v>0.67365264550770809</v>
      </c>
      <c r="F71" s="39">
        <f t="shared" si="6"/>
        <v>61.4176</v>
      </c>
      <c r="G71" s="327">
        <f t="shared" si="7"/>
        <v>41.37</v>
      </c>
      <c r="H71" s="319" t="s">
        <v>253</v>
      </c>
      <c r="I71" s="284" t="s">
        <v>715</v>
      </c>
      <c r="J71" s="284">
        <v>61.4176</v>
      </c>
      <c r="K71" s="350"/>
      <c r="L71" s="350"/>
      <c r="M71" s="350"/>
      <c r="N71" s="342"/>
      <c r="O71" s="342"/>
    </row>
    <row r="72" spans="1:15" x14ac:dyDescent="0.25">
      <c r="A72" s="328">
        <f t="shared" si="8"/>
        <v>70</v>
      </c>
      <c r="B72" s="196" t="s">
        <v>20</v>
      </c>
      <c r="C72" s="37" t="str">
        <f t="shared" si="5"/>
        <v>6UBNPIMPR</v>
      </c>
      <c r="D72" s="37"/>
      <c r="E72" s="38">
        <f>+'CALCULO TARIFAS CC '!$R$45</f>
        <v>0.67365264550770809</v>
      </c>
      <c r="F72" s="39">
        <f t="shared" si="6"/>
        <v>38.727400000000003</v>
      </c>
      <c r="G72" s="327">
        <f t="shared" si="7"/>
        <v>26.09</v>
      </c>
      <c r="H72" s="319" t="s">
        <v>253</v>
      </c>
      <c r="I72" s="284" t="s">
        <v>716</v>
      </c>
      <c r="J72" s="284">
        <v>38.727400000000003</v>
      </c>
      <c r="K72" s="350"/>
      <c r="L72" s="350"/>
      <c r="M72" s="350"/>
      <c r="N72" s="342"/>
      <c r="O72" s="342"/>
    </row>
    <row r="73" spans="1:15" s="205" customFormat="1" x14ac:dyDescent="0.25">
      <c r="A73" s="328">
        <f t="shared" si="8"/>
        <v>71</v>
      </c>
      <c r="B73" s="196" t="s">
        <v>20</v>
      </c>
      <c r="C73" s="37" t="str">
        <f t="shared" si="5"/>
        <v>6UBNPMATRIZ</v>
      </c>
      <c r="D73" s="37"/>
      <c r="E73" s="38">
        <f>+'CALCULO TARIFAS CC '!$R$45</f>
        <v>0.67365264550770809</v>
      </c>
      <c r="F73" s="39">
        <f t="shared" ref="F73:F124" si="9">ROUND(J73,4)</f>
        <v>173.55609999999999</v>
      </c>
      <c r="G73" s="327">
        <f t="shared" si="7"/>
        <v>116.92</v>
      </c>
      <c r="H73" s="319" t="s">
        <v>253</v>
      </c>
      <c r="I73" s="284" t="s">
        <v>717</v>
      </c>
      <c r="J73" s="284">
        <v>173.55609999999999</v>
      </c>
      <c r="K73" s="350"/>
      <c r="L73" s="350"/>
      <c r="M73" s="350"/>
      <c r="N73" s="342"/>
      <c r="O73" s="342"/>
    </row>
    <row r="74" spans="1:15" s="205" customFormat="1" x14ac:dyDescent="0.25">
      <c r="A74" s="328">
        <f t="shared" si="8"/>
        <v>72</v>
      </c>
      <c r="B74" s="196" t="s">
        <v>20</v>
      </c>
      <c r="C74" s="37" t="str">
        <f t="shared" si="5"/>
        <v>6UBNPRESNAC</v>
      </c>
      <c r="D74" s="37"/>
      <c r="E74" s="38">
        <f>+'CALCULO TARIFAS CC '!$R$45</f>
        <v>0.67365264550770809</v>
      </c>
      <c r="F74" s="39">
        <f t="shared" si="9"/>
        <v>44.8249</v>
      </c>
      <c r="G74" s="327">
        <f t="shared" si="7"/>
        <v>30.2</v>
      </c>
      <c r="H74" s="319" t="s">
        <v>253</v>
      </c>
      <c r="I74" s="284" t="s">
        <v>718</v>
      </c>
      <c r="J74" s="284">
        <v>44.8249</v>
      </c>
      <c r="K74" s="350"/>
      <c r="L74" s="350"/>
      <c r="M74" s="350"/>
      <c r="N74" s="342"/>
      <c r="O74" s="342"/>
    </row>
    <row r="75" spans="1:15" s="205" customFormat="1" x14ac:dyDescent="0.25">
      <c r="A75" s="328">
        <f t="shared" si="8"/>
        <v>73</v>
      </c>
      <c r="B75" s="196" t="s">
        <v>20</v>
      </c>
      <c r="C75" s="37" t="str">
        <f t="shared" si="5"/>
        <v>6UBNPTRAN</v>
      </c>
      <c r="D75" s="37"/>
      <c r="E75" s="38">
        <f>+'CALCULO TARIFAS CC '!$R$45</f>
        <v>0.67365264550770809</v>
      </c>
      <c r="F75" s="39">
        <f t="shared" si="9"/>
        <v>179.52420000000001</v>
      </c>
      <c r="G75" s="327">
        <f t="shared" si="7"/>
        <v>120.94</v>
      </c>
      <c r="H75" s="319" t="s">
        <v>253</v>
      </c>
      <c r="I75" s="284" t="s">
        <v>719</v>
      </c>
      <c r="J75" s="284">
        <v>179.52420000000001</v>
      </c>
      <c r="K75" s="351"/>
      <c r="L75" s="350"/>
      <c r="M75" s="350"/>
      <c r="N75" s="342"/>
      <c r="O75" s="342"/>
    </row>
    <row r="76" spans="1:15" s="205" customFormat="1" x14ac:dyDescent="0.25">
      <c r="A76" s="328">
        <f t="shared" si="8"/>
        <v>74</v>
      </c>
      <c r="B76" s="196" t="s">
        <v>20</v>
      </c>
      <c r="C76" s="37" t="str">
        <f t="shared" si="5"/>
        <v>6UBONLACBG</v>
      </c>
      <c r="D76" s="37"/>
      <c r="E76" s="38">
        <f>+'CALCULO TARIFAS CC '!$R$45</f>
        <v>0.67365264550770809</v>
      </c>
      <c r="F76" s="39">
        <f t="shared" si="9"/>
        <v>722.30550000000005</v>
      </c>
      <c r="G76" s="327">
        <f t="shared" si="7"/>
        <v>486.58</v>
      </c>
      <c r="H76" s="319" t="s">
        <v>253</v>
      </c>
      <c r="I76" s="284" t="s">
        <v>720</v>
      </c>
      <c r="J76" s="284">
        <v>722.30550000000005</v>
      </c>
      <c r="K76" s="350"/>
      <c r="L76" s="350"/>
      <c r="M76" s="350"/>
      <c r="N76" s="342"/>
      <c r="O76" s="342"/>
    </row>
    <row r="77" spans="1:15" s="205" customFormat="1" x14ac:dyDescent="0.25">
      <c r="A77" s="328">
        <f t="shared" si="8"/>
        <v>75</v>
      </c>
      <c r="B77" s="196" t="s">
        <v>20</v>
      </c>
      <c r="C77" s="37" t="str">
        <f t="shared" si="5"/>
        <v>6UBPARK</v>
      </c>
      <c r="D77" s="37"/>
      <c r="E77" s="38">
        <f>+'CALCULO TARIFAS CC '!$R$45</f>
        <v>0.67365264550770809</v>
      </c>
      <c r="F77" s="39">
        <f t="shared" si="9"/>
        <v>1324.3405</v>
      </c>
      <c r="G77" s="327">
        <f t="shared" si="7"/>
        <v>892.15</v>
      </c>
      <c r="H77" s="319" t="s">
        <v>253</v>
      </c>
      <c r="I77" s="284" t="s">
        <v>468</v>
      </c>
      <c r="J77" s="284">
        <v>1324.3405</v>
      </c>
      <c r="K77" s="350"/>
      <c r="L77" s="350"/>
      <c r="M77" s="350"/>
      <c r="N77" s="342"/>
      <c r="O77" s="342"/>
    </row>
    <row r="78" spans="1:15" s="205" customFormat="1" x14ac:dyDescent="0.25">
      <c r="A78" s="328">
        <f t="shared" si="8"/>
        <v>76</v>
      </c>
      <c r="B78" s="196" t="s">
        <v>20</v>
      </c>
      <c r="C78" s="37" t="str">
        <f t="shared" si="5"/>
        <v>6UBRISASDEAM</v>
      </c>
      <c r="D78" s="37"/>
      <c r="E78" s="38">
        <f>+'CALCULO TARIFAS CC '!$R$45</f>
        <v>0.67365264550770809</v>
      </c>
      <c r="F78" s="39">
        <f t="shared" si="9"/>
        <v>154.87700000000001</v>
      </c>
      <c r="G78" s="327">
        <f t="shared" si="7"/>
        <v>104.33</v>
      </c>
      <c r="H78" s="319" t="s">
        <v>253</v>
      </c>
      <c r="I78" s="284" t="s">
        <v>721</v>
      </c>
      <c r="J78" s="284">
        <v>154.87700000000001</v>
      </c>
      <c r="K78" s="350"/>
      <c r="L78" s="350"/>
      <c r="M78" s="350"/>
      <c r="N78" s="342"/>
      <c r="O78" s="342"/>
    </row>
    <row r="79" spans="1:15" s="205" customFormat="1" x14ac:dyDescent="0.25">
      <c r="A79" s="328">
        <f t="shared" si="8"/>
        <v>77</v>
      </c>
      <c r="B79" s="196" t="s">
        <v>20</v>
      </c>
      <c r="C79" s="37" t="str">
        <f t="shared" si="5"/>
        <v>6UBRISTOL</v>
      </c>
      <c r="D79" s="37"/>
      <c r="E79" s="38">
        <f>+'CALCULO TARIFAS CC '!$R$45</f>
        <v>0.67365264550770809</v>
      </c>
      <c r="F79" s="39">
        <f t="shared" si="9"/>
        <v>233.3706</v>
      </c>
      <c r="G79" s="327">
        <f t="shared" si="7"/>
        <v>157.21</v>
      </c>
      <c r="H79" s="319" t="s">
        <v>253</v>
      </c>
      <c r="I79" s="284" t="s">
        <v>444</v>
      </c>
      <c r="J79" s="284">
        <v>233.3706</v>
      </c>
      <c r="K79" s="350"/>
      <c r="L79" s="350"/>
      <c r="M79" s="350"/>
      <c r="N79" s="342"/>
      <c r="O79" s="342"/>
    </row>
    <row r="80" spans="1:15" s="205" customFormat="1" x14ac:dyDescent="0.25">
      <c r="A80" s="328">
        <f t="shared" si="8"/>
        <v>78</v>
      </c>
      <c r="B80" s="196" t="s">
        <v>20</v>
      </c>
      <c r="C80" s="37" t="str">
        <f t="shared" si="5"/>
        <v>6UBWESTDO</v>
      </c>
      <c r="D80" s="37"/>
      <c r="E80" s="38">
        <f>+'CALCULO TARIFAS CC '!$R$45</f>
        <v>0.67365264550770809</v>
      </c>
      <c r="F80" s="39">
        <f t="shared" si="9"/>
        <v>91.248999999999995</v>
      </c>
      <c r="G80" s="327">
        <f t="shared" si="7"/>
        <v>61.47</v>
      </c>
      <c r="H80" s="319" t="s">
        <v>253</v>
      </c>
      <c r="I80" s="284" t="s">
        <v>930</v>
      </c>
      <c r="J80" s="284">
        <v>91.248999999999995</v>
      </c>
      <c r="K80" s="350"/>
      <c r="L80" s="350"/>
      <c r="M80" s="350"/>
      <c r="N80" s="342"/>
      <c r="O80" s="342"/>
    </row>
    <row r="81" spans="1:15" s="205" customFormat="1" x14ac:dyDescent="0.25">
      <c r="A81" s="328">
        <f t="shared" si="8"/>
        <v>79</v>
      </c>
      <c r="B81" s="196" t="s">
        <v>20</v>
      </c>
      <c r="C81" s="37" t="str">
        <f t="shared" si="5"/>
        <v>6UCABLEONDA</v>
      </c>
      <c r="D81" s="37"/>
      <c r="E81" s="38">
        <f>+'CALCULO TARIFAS CC '!$R$45</f>
        <v>0.67365264550770809</v>
      </c>
      <c r="F81" s="39">
        <f t="shared" si="9"/>
        <v>1023.8521</v>
      </c>
      <c r="G81" s="327">
        <f t="shared" si="7"/>
        <v>689.72</v>
      </c>
      <c r="H81" s="319" t="s">
        <v>253</v>
      </c>
      <c r="I81" s="284" t="s">
        <v>38</v>
      </c>
      <c r="J81" s="284">
        <v>1023.8521</v>
      </c>
      <c r="K81" s="351"/>
      <c r="L81" s="350"/>
      <c r="M81" s="350"/>
      <c r="N81" s="342"/>
      <c r="O81" s="342"/>
    </row>
    <row r="82" spans="1:15" s="205" customFormat="1" x14ac:dyDescent="0.25">
      <c r="A82" s="328">
        <f t="shared" si="8"/>
        <v>80</v>
      </c>
      <c r="B82" s="196" t="s">
        <v>20</v>
      </c>
      <c r="C82" s="37" t="str">
        <f t="shared" si="5"/>
        <v>6UCADASAGC</v>
      </c>
      <c r="D82" s="37"/>
      <c r="E82" s="38">
        <f>+'CALCULO TARIFAS CC '!$R$45</f>
        <v>0.67365264550770809</v>
      </c>
      <c r="F82" s="39">
        <f t="shared" si="9"/>
        <v>462.00779999999997</v>
      </c>
      <c r="G82" s="327">
        <f t="shared" si="7"/>
        <v>311.23</v>
      </c>
      <c r="H82" s="319" t="s">
        <v>253</v>
      </c>
      <c r="I82" s="284" t="s">
        <v>819</v>
      </c>
      <c r="J82" s="284">
        <v>462.00779999999997</v>
      </c>
      <c r="K82" s="350"/>
      <c r="L82" s="350"/>
      <c r="M82" s="350"/>
      <c r="N82" s="342"/>
      <c r="O82" s="342"/>
    </row>
    <row r="83" spans="1:15" s="205" customFormat="1" x14ac:dyDescent="0.25">
      <c r="A83" s="328">
        <f t="shared" si="8"/>
        <v>81</v>
      </c>
      <c r="B83" s="196" t="s">
        <v>20</v>
      </c>
      <c r="C83" s="37" t="str">
        <f t="shared" si="5"/>
        <v>6UCARCOCLE</v>
      </c>
      <c r="D83" s="37"/>
      <c r="E83" s="38">
        <f>+'CALCULO TARIFAS CC '!$R$45</f>
        <v>0.67365264550770809</v>
      </c>
      <c r="F83" s="39">
        <f t="shared" si="9"/>
        <v>1151.6264000000001</v>
      </c>
      <c r="G83" s="327">
        <f t="shared" si="7"/>
        <v>775.8</v>
      </c>
      <c r="H83" s="319" t="s">
        <v>253</v>
      </c>
      <c r="I83" s="284" t="s">
        <v>605</v>
      </c>
      <c r="J83" s="284">
        <v>1151.6264000000001</v>
      </c>
      <c r="K83" s="350"/>
      <c r="L83" s="350"/>
      <c r="M83" s="350"/>
      <c r="N83" s="342"/>
      <c r="O83" s="342"/>
    </row>
    <row r="84" spans="1:15" s="205" customFormat="1" x14ac:dyDescent="0.25">
      <c r="A84" s="328">
        <f t="shared" si="8"/>
        <v>82</v>
      </c>
      <c r="B84" s="196" t="s">
        <v>20</v>
      </c>
      <c r="C84" s="37" t="str">
        <f t="shared" si="5"/>
        <v>6UCASCHITRE</v>
      </c>
      <c r="D84" s="37"/>
      <c r="E84" s="38">
        <f>+'CALCULO TARIFAS CC '!$R$45</f>
        <v>0.67365264550770809</v>
      </c>
      <c r="F84" s="39">
        <f t="shared" si="9"/>
        <v>60.690600000000003</v>
      </c>
      <c r="G84" s="327">
        <f t="shared" si="7"/>
        <v>40.880000000000003</v>
      </c>
      <c r="H84" s="319" t="s">
        <v>253</v>
      </c>
      <c r="I84" s="284" t="s">
        <v>670</v>
      </c>
      <c r="J84" s="284">
        <v>60.690600000000003</v>
      </c>
      <c r="K84" s="350"/>
      <c r="L84" s="350"/>
      <c r="M84" s="350"/>
      <c r="N84" s="342"/>
      <c r="O84" s="342"/>
    </row>
    <row r="85" spans="1:15" s="205" customFormat="1" x14ac:dyDescent="0.25">
      <c r="A85" s="328">
        <f t="shared" si="8"/>
        <v>83</v>
      </c>
      <c r="B85" s="196" t="s">
        <v>20</v>
      </c>
      <c r="C85" s="37" t="str">
        <f t="shared" si="5"/>
        <v>6UCASCOCLE</v>
      </c>
      <c r="D85" s="37"/>
      <c r="E85" s="38">
        <f>+'CALCULO TARIFAS CC '!$R$45</f>
        <v>0.67365264550770809</v>
      </c>
      <c r="F85" s="39">
        <f t="shared" si="9"/>
        <v>69.348100000000002</v>
      </c>
      <c r="G85" s="327">
        <f t="shared" si="7"/>
        <v>46.72</v>
      </c>
      <c r="H85" s="319" t="s">
        <v>253</v>
      </c>
      <c r="I85" s="284" t="s">
        <v>671</v>
      </c>
      <c r="J85" s="284">
        <v>69.348100000000002</v>
      </c>
      <c r="K85" s="350"/>
      <c r="L85" s="350"/>
      <c r="M85" s="350"/>
      <c r="N85" s="342"/>
      <c r="O85" s="342"/>
    </row>
    <row r="86" spans="1:15" s="205" customFormat="1" x14ac:dyDescent="0.25">
      <c r="A86" s="328">
        <f t="shared" si="8"/>
        <v>84</v>
      </c>
      <c r="B86" s="196" t="s">
        <v>20</v>
      </c>
      <c r="C86" s="37" t="str">
        <f t="shared" si="5"/>
        <v>6UCCHEBREO</v>
      </c>
      <c r="D86" s="37"/>
      <c r="E86" s="38">
        <f>+'CALCULO TARIFAS CC '!$R$45</f>
        <v>0.67365264550770809</v>
      </c>
      <c r="F86" s="39">
        <f t="shared" si="9"/>
        <v>45.894199999999998</v>
      </c>
      <c r="G86" s="327">
        <f t="shared" si="7"/>
        <v>30.92</v>
      </c>
      <c r="H86" s="319" t="s">
        <v>253</v>
      </c>
      <c r="I86" s="284" t="s">
        <v>722</v>
      </c>
      <c r="J86" s="284">
        <v>45.894199999999998</v>
      </c>
      <c r="K86" s="350"/>
      <c r="L86" s="350"/>
      <c r="M86" s="350"/>
      <c r="N86" s="342"/>
      <c r="O86" s="342"/>
    </row>
    <row r="87" spans="1:15" s="205" customFormat="1" x14ac:dyDescent="0.25">
      <c r="A87" s="328">
        <f t="shared" si="8"/>
        <v>85</v>
      </c>
      <c r="B87" s="196" t="s">
        <v>20</v>
      </c>
      <c r="C87" s="37" t="str">
        <f t="shared" si="5"/>
        <v>6UCCONTAIN13</v>
      </c>
      <c r="D87" s="37"/>
      <c r="E87" s="38">
        <f>+'CALCULO TARIFAS CC '!$R$45</f>
        <v>0.67365264550770809</v>
      </c>
      <c r="F87" s="39">
        <f t="shared" si="9"/>
        <v>1807.4991</v>
      </c>
      <c r="G87" s="327">
        <f t="shared" si="7"/>
        <v>1217.6300000000001</v>
      </c>
      <c r="H87" s="319" t="s">
        <v>253</v>
      </c>
      <c r="I87" s="284" t="s">
        <v>723</v>
      </c>
      <c r="J87" s="284">
        <v>1807.4991</v>
      </c>
      <c r="K87" s="350"/>
      <c r="L87" s="350"/>
      <c r="M87" s="350"/>
      <c r="N87" s="342"/>
      <c r="O87" s="342"/>
    </row>
    <row r="88" spans="1:15" s="205" customFormat="1" x14ac:dyDescent="0.25">
      <c r="A88" s="328">
        <f t="shared" si="8"/>
        <v>86</v>
      </c>
      <c r="B88" s="196" t="s">
        <v>20</v>
      </c>
      <c r="C88" s="37" t="str">
        <f t="shared" si="5"/>
        <v>6UCCONTAIN2</v>
      </c>
      <c r="D88" s="37"/>
      <c r="E88" s="38">
        <f>+'CALCULO TARIFAS CC '!$R$45</f>
        <v>0.67365264550770809</v>
      </c>
      <c r="F88" s="39">
        <f t="shared" si="9"/>
        <v>0.41049999999999998</v>
      </c>
      <c r="G88" s="327">
        <f t="shared" si="7"/>
        <v>0.28000000000000003</v>
      </c>
      <c r="H88" s="319" t="s">
        <v>253</v>
      </c>
      <c r="I88" s="284" t="s">
        <v>918</v>
      </c>
      <c r="J88" s="284">
        <v>0.41049999999999998</v>
      </c>
      <c r="K88" s="350"/>
      <c r="L88" s="350"/>
      <c r="M88" s="350"/>
      <c r="N88" s="342"/>
      <c r="O88" s="342"/>
    </row>
    <row r="89" spans="1:15" s="205" customFormat="1" x14ac:dyDescent="0.25">
      <c r="A89" s="328">
        <f t="shared" si="8"/>
        <v>87</v>
      </c>
      <c r="B89" s="196" t="s">
        <v>20</v>
      </c>
      <c r="C89" s="37" t="str">
        <f t="shared" si="5"/>
        <v>6UCCROWNHRAD</v>
      </c>
      <c r="D89" s="37"/>
      <c r="E89" s="38">
        <f>+'CALCULO TARIFAS CC '!$R$45</f>
        <v>0.67365264550770809</v>
      </c>
      <c r="F89" s="39">
        <f t="shared" si="9"/>
        <v>98.141499999999994</v>
      </c>
      <c r="G89" s="327">
        <f t="shared" si="7"/>
        <v>66.11</v>
      </c>
      <c r="H89" s="319" t="s">
        <v>253</v>
      </c>
      <c r="I89" s="284" t="s">
        <v>724</v>
      </c>
      <c r="J89" s="284">
        <v>98.141499999999994</v>
      </c>
      <c r="K89" s="350"/>
      <c r="L89" s="350"/>
      <c r="M89" s="350"/>
      <c r="N89" s="342"/>
      <c r="O89" s="342"/>
    </row>
    <row r="90" spans="1:15" s="205" customFormat="1" x14ac:dyDescent="0.25">
      <c r="A90" s="328">
        <f t="shared" si="8"/>
        <v>88</v>
      </c>
      <c r="B90" s="196" t="s">
        <v>20</v>
      </c>
      <c r="C90" s="37" t="str">
        <f t="shared" si="5"/>
        <v>6UCDELSABER</v>
      </c>
      <c r="D90" s="37"/>
      <c r="E90" s="38">
        <f>+'CALCULO TARIFAS CC '!$R$45</f>
        <v>0.67365264550770809</v>
      </c>
      <c r="F90" s="39">
        <f t="shared" si="9"/>
        <v>306.65289999999999</v>
      </c>
      <c r="G90" s="327">
        <f t="shared" si="7"/>
        <v>206.58</v>
      </c>
      <c r="H90" s="319" t="s">
        <v>253</v>
      </c>
      <c r="I90" s="284" t="s">
        <v>725</v>
      </c>
      <c r="J90" s="284">
        <v>306.65289999999999</v>
      </c>
      <c r="K90" s="351"/>
      <c r="L90" s="350"/>
      <c r="M90" s="350"/>
      <c r="N90" s="342"/>
      <c r="O90" s="342"/>
    </row>
    <row r="91" spans="1:15" s="205" customFormat="1" x14ac:dyDescent="0.25">
      <c r="A91" s="328">
        <f t="shared" si="8"/>
        <v>89</v>
      </c>
      <c r="B91" s="196" t="s">
        <v>20</v>
      </c>
      <c r="C91" s="37" t="str">
        <f t="shared" si="5"/>
        <v>6UCEDIFRIO</v>
      </c>
      <c r="D91" s="37"/>
      <c r="E91" s="38">
        <f>+'CALCULO TARIFAS CC '!$R$45</f>
        <v>0.67365264550770809</v>
      </c>
      <c r="F91" s="39">
        <f t="shared" si="9"/>
        <v>185.90049999999999</v>
      </c>
      <c r="G91" s="327">
        <f t="shared" si="7"/>
        <v>125.23</v>
      </c>
      <c r="H91" s="319" t="s">
        <v>253</v>
      </c>
      <c r="I91" s="284" t="s">
        <v>641</v>
      </c>
      <c r="J91" s="284">
        <v>185.90049999999999</v>
      </c>
      <c r="K91" s="350"/>
      <c r="L91" s="350"/>
      <c r="M91" s="350"/>
      <c r="N91" s="342"/>
      <c r="O91" s="342"/>
    </row>
    <row r="92" spans="1:15" s="205" customFormat="1" x14ac:dyDescent="0.25">
      <c r="A92" s="328">
        <f t="shared" si="8"/>
        <v>90</v>
      </c>
      <c r="B92" s="196" t="s">
        <v>20</v>
      </c>
      <c r="C92" s="37" t="str">
        <f t="shared" si="5"/>
        <v>6UCEDISADAV</v>
      </c>
      <c r="D92" s="37"/>
      <c r="E92" s="38">
        <f>+'CALCULO TARIFAS CC '!$R$45</f>
        <v>0.67365264550770809</v>
      </c>
      <c r="F92" s="39">
        <f t="shared" si="9"/>
        <v>67.478999999999999</v>
      </c>
      <c r="G92" s="327">
        <f t="shared" si="7"/>
        <v>45.46</v>
      </c>
      <c r="H92" s="319" t="s">
        <v>253</v>
      </c>
      <c r="I92" s="284" t="s">
        <v>642</v>
      </c>
      <c r="J92" s="284">
        <v>67.478999999999999</v>
      </c>
      <c r="K92" s="350"/>
      <c r="L92" s="350"/>
      <c r="M92" s="350"/>
      <c r="N92" s="342"/>
      <c r="O92" s="342"/>
    </row>
    <row r="93" spans="1:15" s="205" customFormat="1" x14ac:dyDescent="0.25">
      <c r="A93" s="328">
        <f t="shared" si="8"/>
        <v>91</v>
      </c>
      <c r="B93" s="196" t="s">
        <v>20</v>
      </c>
      <c r="C93" s="37" t="str">
        <f t="shared" si="5"/>
        <v>6UCEMEX</v>
      </c>
      <c r="D93" s="37"/>
      <c r="E93" s="38">
        <f>+'CALCULO TARIFAS CC '!$R$45</f>
        <v>0.67365264550770809</v>
      </c>
      <c r="F93" s="39">
        <f t="shared" si="9"/>
        <v>7836.3206</v>
      </c>
      <c r="G93" s="327">
        <f t="shared" si="7"/>
        <v>5278.96</v>
      </c>
      <c r="H93" s="319" t="s">
        <v>253</v>
      </c>
      <c r="I93" s="284" t="s">
        <v>39</v>
      </c>
      <c r="J93" s="284">
        <v>7836.3206</v>
      </c>
      <c r="K93" s="350"/>
      <c r="L93" s="350"/>
      <c r="M93" s="350"/>
      <c r="N93" s="342"/>
      <c r="O93" s="342"/>
    </row>
    <row r="94" spans="1:15" s="205" customFormat="1" x14ac:dyDescent="0.25">
      <c r="A94" s="328">
        <f t="shared" si="8"/>
        <v>92</v>
      </c>
      <c r="B94" s="196" t="s">
        <v>20</v>
      </c>
      <c r="C94" s="37" t="str">
        <f t="shared" si="5"/>
        <v>6UCEMEXJDIAZ</v>
      </c>
      <c r="D94" s="37"/>
      <c r="E94" s="38">
        <f>+'CALCULO TARIFAS CC '!$R$45</f>
        <v>0.67365264550770809</v>
      </c>
      <c r="F94" s="39">
        <f t="shared" si="9"/>
        <v>71.245199999999997</v>
      </c>
      <c r="G94" s="327">
        <f t="shared" si="7"/>
        <v>47.99</v>
      </c>
      <c r="H94" s="319" t="s">
        <v>253</v>
      </c>
      <c r="I94" s="284" t="s">
        <v>644</v>
      </c>
      <c r="J94" s="284">
        <v>71.245199999999997</v>
      </c>
      <c r="K94" s="350"/>
      <c r="L94" s="350"/>
      <c r="M94" s="350"/>
      <c r="N94" s="342"/>
      <c r="O94" s="342"/>
    </row>
    <row r="95" spans="1:15" s="205" customFormat="1" x14ac:dyDescent="0.25">
      <c r="A95" s="328">
        <f t="shared" si="8"/>
        <v>93</v>
      </c>
      <c r="B95" s="196" t="s">
        <v>20</v>
      </c>
      <c r="C95" s="37" t="str">
        <f t="shared" si="5"/>
        <v>6UCEMINTER</v>
      </c>
      <c r="D95" s="37"/>
      <c r="E95" s="38">
        <f>+'CALCULO TARIFAS CC '!$R$45</f>
        <v>0.67365264550770809</v>
      </c>
      <c r="F95" s="39">
        <f t="shared" si="9"/>
        <v>1025.7725</v>
      </c>
      <c r="G95" s="327">
        <f t="shared" si="7"/>
        <v>691.01</v>
      </c>
      <c r="H95" s="319" t="s">
        <v>253</v>
      </c>
      <c r="I95" s="284" t="s">
        <v>40</v>
      </c>
      <c r="J95" s="284">
        <v>1025.7725</v>
      </c>
      <c r="K95" s="350"/>
      <c r="L95" s="350"/>
      <c r="M95" s="350"/>
      <c r="N95" s="342"/>
      <c r="O95" s="342"/>
    </row>
    <row r="96" spans="1:15" s="205" customFormat="1" x14ac:dyDescent="0.25">
      <c r="A96" s="328">
        <f t="shared" si="8"/>
        <v>94</v>
      </c>
      <c r="B96" s="196" t="s">
        <v>20</v>
      </c>
      <c r="C96" s="37" t="str">
        <f t="shared" si="5"/>
        <v>6UCGOLF</v>
      </c>
      <c r="D96" s="37"/>
      <c r="E96" s="38">
        <f>+'CALCULO TARIFAS CC '!$R$45</f>
        <v>0.67365264550770809</v>
      </c>
      <c r="F96" s="39">
        <f t="shared" si="9"/>
        <v>36.130400000000002</v>
      </c>
      <c r="G96" s="327">
        <f t="shared" si="7"/>
        <v>24.34</v>
      </c>
      <c r="H96" s="319" t="s">
        <v>253</v>
      </c>
      <c r="I96" s="284" t="s">
        <v>726</v>
      </c>
      <c r="J96" s="284">
        <v>36.130400000000002</v>
      </c>
      <c r="K96" s="350"/>
      <c r="L96" s="350"/>
      <c r="M96" s="350"/>
      <c r="N96" s="342"/>
      <c r="O96" s="342"/>
    </row>
    <row r="97" spans="1:15" s="205" customFormat="1" x14ac:dyDescent="0.25">
      <c r="A97" s="328">
        <f t="shared" si="8"/>
        <v>95</v>
      </c>
      <c r="B97" s="196" t="s">
        <v>20</v>
      </c>
      <c r="C97" s="37" t="str">
        <f t="shared" si="5"/>
        <v>6UCHSF</v>
      </c>
      <c r="D97" s="37"/>
      <c r="E97" s="38">
        <f>+'CALCULO TARIFAS CC '!$R$45</f>
        <v>0.67365264550770809</v>
      </c>
      <c r="F97" s="39">
        <f t="shared" si="9"/>
        <v>537.1789</v>
      </c>
      <c r="G97" s="327">
        <f t="shared" si="7"/>
        <v>361.87</v>
      </c>
      <c r="H97" s="319" t="s">
        <v>253</v>
      </c>
      <c r="I97" s="284" t="s">
        <v>357</v>
      </c>
      <c r="J97" s="284">
        <v>537.1789</v>
      </c>
      <c r="K97" s="350"/>
      <c r="L97" s="350"/>
      <c r="M97" s="350"/>
      <c r="N97" s="342"/>
      <c r="O97" s="342"/>
    </row>
    <row r="98" spans="1:15" s="205" customFormat="1" x14ac:dyDescent="0.25">
      <c r="A98" s="328">
        <f t="shared" si="8"/>
        <v>96</v>
      </c>
      <c r="B98" s="196" t="s">
        <v>20</v>
      </c>
      <c r="C98" s="37" t="str">
        <f t="shared" si="5"/>
        <v>6UCINEANCLAS</v>
      </c>
      <c r="D98" s="37"/>
      <c r="E98" s="38">
        <f>+'CALCULO TARIFAS CC '!$R$45</f>
        <v>0.67365264550770809</v>
      </c>
      <c r="F98" s="39">
        <f t="shared" si="9"/>
        <v>43.427100000000003</v>
      </c>
      <c r="G98" s="327">
        <f t="shared" si="7"/>
        <v>29.25</v>
      </c>
      <c r="H98" s="319" t="s">
        <v>253</v>
      </c>
      <c r="I98" s="284" t="s">
        <v>727</v>
      </c>
      <c r="J98" s="284">
        <v>43.427100000000003</v>
      </c>
      <c r="K98" s="350"/>
      <c r="L98" s="350"/>
      <c r="M98" s="350"/>
      <c r="N98" s="342"/>
      <c r="O98" s="342"/>
    </row>
    <row r="99" spans="1:15" s="205" customFormat="1" x14ac:dyDescent="0.25">
      <c r="A99" s="328">
        <f t="shared" si="8"/>
        <v>97</v>
      </c>
      <c r="B99" s="196" t="s">
        <v>20</v>
      </c>
      <c r="C99" s="37" t="str">
        <f t="shared" si="5"/>
        <v>6UCINEMMALL</v>
      </c>
      <c r="D99" s="37"/>
      <c r="E99" s="38">
        <f>+'CALCULO TARIFAS CC '!$R$45</f>
        <v>0.67365264550770809</v>
      </c>
      <c r="F99" s="39">
        <f t="shared" si="9"/>
        <v>97.976699999999994</v>
      </c>
      <c r="G99" s="327">
        <f t="shared" si="7"/>
        <v>66</v>
      </c>
      <c r="H99" s="319" t="s">
        <v>253</v>
      </c>
      <c r="I99" s="284" t="s">
        <v>872</v>
      </c>
      <c r="J99" s="284">
        <v>97.976699999999994</v>
      </c>
      <c r="K99" s="350"/>
      <c r="L99" s="350"/>
      <c r="M99" s="350"/>
      <c r="N99" s="342"/>
      <c r="O99" s="342"/>
    </row>
    <row r="100" spans="1:15" s="205" customFormat="1" x14ac:dyDescent="0.25">
      <c r="A100" s="328">
        <f t="shared" si="8"/>
        <v>98</v>
      </c>
      <c r="B100" s="196" t="s">
        <v>20</v>
      </c>
      <c r="C100" s="37" t="str">
        <f t="shared" si="5"/>
        <v>6UCINEPAND</v>
      </c>
      <c r="D100" s="37"/>
      <c r="E100" s="38">
        <f>+'CALCULO TARIFAS CC '!$R$45</f>
        <v>0.67365264550770809</v>
      </c>
      <c r="F100" s="39">
        <f t="shared" si="9"/>
        <v>57.398499999999999</v>
      </c>
      <c r="G100" s="327">
        <f t="shared" si="7"/>
        <v>38.67</v>
      </c>
      <c r="H100" s="319" t="s">
        <v>253</v>
      </c>
      <c r="I100" s="284" t="s">
        <v>440</v>
      </c>
      <c r="J100" s="284">
        <v>57.398499999999999</v>
      </c>
      <c r="K100" s="350"/>
      <c r="L100" s="350"/>
      <c r="M100" s="350"/>
      <c r="N100" s="342"/>
      <c r="O100" s="342"/>
    </row>
    <row r="101" spans="1:15" s="205" customFormat="1" x14ac:dyDescent="0.25">
      <c r="A101" s="328">
        <f t="shared" si="8"/>
        <v>99</v>
      </c>
      <c r="B101" s="196" t="s">
        <v>20</v>
      </c>
      <c r="C101" s="37" t="str">
        <f t="shared" si="5"/>
        <v>6UCINEPDOR</v>
      </c>
      <c r="D101" s="37"/>
      <c r="E101" s="38">
        <f>+'CALCULO TARIFAS CC '!$R$45</f>
        <v>0.67365264550770809</v>
      </c>
      <c r="F101" s="39">
        <f t="shared" si="9"/>
        <v>76.932699999999997</v>
      </c>
      <c r="G101" s="327">
        <f t="shared" si="7"/>
        <v>51.83</v>
      </c>
      <c r="H101" s="319" t="s">
        <v>253</v>
      </c>
      <c r="I101" s="284" t="s">
        <v>439</v>
      </c>
      <c r="J101" s="284">
        <v>76.932699999999997</v>
      </c>
      <c r="K101" s="350"/>
      <c r="L101" s="350"/>
      <c r="M101" s="350"/>
      <c r="N101" s="342"/>
      <c r="O101" s="342"/>
    </row>
    <row r="102" spans="1:15" s="205" customFormat="1" x14ac:dyDescent="0.25">
      <c r="A102" s="328">
        <f t="shared" si="8"/>
        <v>100</v>
      </c>
      <c r="B102" s="196" t="s">
        <v>20</v>
      </c>
      <c r="C102" s="37" t="str">
        <f t="shared" si="5"/>
        <v>6UCINEPMP35</v>
      </c>
      <c r="D102" s="37"/>
      <c r="E102" s="38">
        <f>+'CALCULO TARIFAS CC '!$R$45</f>
        <v>0.67365264550770809</v>
      </c>
      <c r="F102" s="39">
        <f t="shared" si="9"/>
        <v>92.029700000000005</v>
      </c>
      <c r="G102" s="327">
        <f t="shared" si="7"/>
        <v>62</v>
      </c>
      <c r="H102" s="319" t="s">
        <v>253</v>
      </c>
      <c r="I102" s="284" t="s">
        <v>469</v>
      </c>
      <c r="J102" s="284">
        <v>92.029700000000005</v>
      </c>
      <c r="K102" s="350"/>
      <c r="L102" s="350"/>
      <c r="M102" s="350"/>
      <c r="N102" s="342"/>
      <c r="O102" s="342"/>
    </row>
    <row r="103" spans="1:15" s="205" customFormat="1" x14ac:dyDescent="0.25">
      <c r="A103" s="328">
        <f t="shared" si="8"/>
        <v>101</v>
      </c>
      <c r="B103" s="196" t="s">
        <v>20</v>
      </c>
      <c r="C103" s="37" t="str">
        <f t="shared" si="5"/>
        <v>6UCINEPSOH81</v>
      </c>
      <c r="D103" s="37"/>
      <c r="E103" s="38">
        <f>+'CALCULO TARIFAS CC '!$R$45</f>
        <v>0.67365264550770809</v>
      </c>
      <c r="F103" s="39">
        <f t="shared" si="9"/>
        <v>42.588700000000003</v>
      </c>
      <c r="G103" s="327">
        <f t="shared" si="7"/>
        <v>28.69</v>
      </c>
      <c r="H103" s="319" t="s">
        <v>253</v>
      </c>
      <c r="I103" s="284" t="s">
        <v>470</v>
      </c>
      <c r="J103" s="284">
        <v>42.588700000000003</v>
      </c>
      <c r="K103" s="350"/>
      <c r="L103" s="350"/>
      <c r="M103" s="350"/>
      <c r="N103" s="342"/>
      <c r="O103" s="342"/>
    </row>
    <row r="104" spans="1:15" s="205" customFormat="1" x14ac:dyDescent="0.25">
      <c r="A104" s="328">
        <f t="shared" si="8"/>
        <v>102</v>
      </c>
      <c r="B104" s="196" t="s">
        <v>20</v>
      </c>
      <c r="C104" s="37" t="str">
        <f t="shared" si="5"/>
        <v>6UCINEPWE54</v>
      </c>
      <c r="D104" s="37"/>
      <c r="E104" s="38">
        <f>+'CALCULO TARIFAS CC '!$R$45</f>
        <v>0.67365264550770809</v>
      </c>
      <c r="F104" s="39">
        <f t="shared" si="9"/>
        <v>77.934100000000001</v>
      </c>
      <c r="G104" s="327">
        <f t="shared" si="7"/>
        <v>52.5</v>
      </c>
      <c r="H104" s="319" t="s">
        <v>253</v>
      </c>
      <c r="I104" s="284" t="s">
        <v>471</v>
      </c>
      <c r="J104" s="284">
        <v>77.934100000000001</v>
      </c>
      <c r="K104" s="350"/>
      <c r="L104" s="350"/>
      <c r="M104" s="350"/>
      <c r="N104" s="342"/>
      <c r="O104" s="342"/>
    </row>
    <row r="105" spans="1:15" s="205" customFormat="1" x14ac:dyDescent="0.25">
      <c r="A105" s="328">
        <f t="shared" si="8"/>
        <v>103</v>
      </c>
      <c r="B105" s="196" t="s">
        <v>20</v>
      </c>
      <c r="C105" s="37" t="str">
        <f t="shared" si="5"/>
        <v>6UCLARO</v>
      </c>
      <c r="D105" s="37"/>
      <c r="E105" s="38">
        <f>+'CALCULO TARIFAS CC '!$R$45</f>
        <v>0.67365264550770809</v>
      </c>
      <c r="F105" s="39">
        <f t="shared" si="9"/>
        <v>232.4854</v>
      </c>
      <c r="G105" s="327">
        <f t="shared" si="7"/>
        <v>156.61000000000001</v>
      </c>
      <c r="H105" s="319" t="s">
        <v>253</v>
      </c>
      <c r="I105" s="284" t="s">
        <v>41</v>
      </c>
      <c r="J105" s="284">
        <v>232.4854</v>
      </c>
      <c r="K105" s="350"/>
      <c r="L105" s="350"/>
      <c r="M105" s="350"/>
      <c r="N105" s="342"/>
      <c r="O105" s="342"/>
    </row>
    <row r="106" spans="1:15" s="205" customFormat="1" x14ac:dyDescent="0.25">
      <c r="A106" s="328">
        <f t="shared" si="8"/>
        <v>104</v>
      </c>
      <c r="B106" s="196" t="s">
        <v>20</v>
      </c>
      <c r="C106" s="37" t="str">
        <f t="shared" si="5"/>
        <v>6UCMP1</v>
      </c>
      <c r="D106" s="37"/>
      <c r="E106" s="38">
        <f>+'CALCULO TARIFAS CC '!$R$45</f>
        <v>0.67365264550770809</v>
      </c>
      <c r="F106" s="39">
        <f t="shared" si="9"/>
        <v>154.84289999999999</v>
      </c>
      <c r="G106" s="327">
        <f t="shared" si="7"/>
        <v>104.31</v>
      </c>
      <c r="H106" s="319" t="s">
        <v>253</v>
      </c>
      <c r="I106" s="284" t="s">
        <v>672</v>
      </c>
      <c r="J106" s="284">
        <v>154.84289999999999</v>
      </c>
      <c r="K106" s="350"/>
      <c r="L106" s="350"/>
      <c r="M106" s="350"/>
      <c r="N106" s="342"/>
      <c r="O106" s="342"/>
    </row>
    <row r="107" spans="1:15" s="205" customFormat="1" x14ac:dyDescent="0.25">
      <c r="A107" s="328">
        <f t="shared" si="8"/>
        <v>105</v>
      </c>
      <c r="B107" s="196" t="s">
        <v>20</v>
      </c>
      <c r="C107" s="37" t="str">
        <f t="shared" si="5"/>
        <v>6UCMP2</v>
      </c>
      <c r="D107" s="37"/>
      <c r="E107" s="38">
        <f>+'CALCULO TARIFAS CC '!$R$45</f>
        <v>0.67365264550770809</v>
      </c>
      <c r="F107" s="39">
        <f t="shared" si="9"/>
        <v>273.02510000000001</v>
      </c>
      <c r="G107" s="327">
        <f t="shared" si="7"/>
        <v>183.92</v>
      </c>
      <c r="H107" s="319" t="s">
        <v>253</v>
      </c>
      <c r="I107" s="284" t="s">
        <v>673</v>
      </c>
      <c r="J107" s="284">
        <v>273.02510000000001</v>
      </c>
      <c r="K107" s="351"/>
      <c r="L107" s="350"/>
      <c r="M107" s="350"/>
      <c r="N107" s="342"/>
      <c r="O107" s="342"/>
    </row>
    <row r="108" spans="1:15" s="205" customFormat="1" x14ac:dyDescent="0.25">
      <c r="A108" s="328">
        <f t="shared" si="8"/>
        <v>106</v>
      </c>
      <c r="B108" s="196" t="s">
        <v>20</v>
      </c>
      <c r="C108" s="37" t="str">
        <f t="shared" si="5"/>
        <v>6UCNAL</v>
      </c>
      <c r="D108" s="37"/>
      <c r="E108" s="38">
        <f>+'CALCULO TARIFAS CC '!$R$45</f>
        <v>0.67365264550770809</v>
      </c>
      <c r="F108" s="39">
        <f t="shared" si="9"/>
        <v>1892.0355</v>
      </c>
      <c r="G108" s="327">
        <f t="shared" si="7"/>
        <v>1274.57</v>
      </c>
      <c r="H108" s="319" t="s">
        <v>253</v>
      </c>
      <c r="I108" s="284" t="s">
        <v>42</v>
      </c>
      <c r="J108" s="284">
        <v>1892.0355</v>
      </c>
      <c r="K108" s="350"/>
      <c r="L108" s="350"/>
      <c r="M108" s="350"/>
      <c r="N108" s="342"/>
      <c r="O108" s="342"/>
    </row>
    <row r="109" spans="1:15" s="205" customFormat="1" x14ac:dyDescent="0.25">
      <c r="A109" s="328">
        <f t="shared" si="8"/>
        <v>107</v>
      </c>
      <c r="B109" s="196" t="s">
        <v>20</v>
      </c>
      <c r="C109" s="37" t="str">
        <f t="shared" si="5"/>
        <v>6UCOIDCDIV</v>
      </c>
      <c r="D109" s="37"/>
      <c r="E109" s="38">
        <f>+'CALCULO TARIFAS CC '!$R$45</f>
        <v>0.67365264550770809</v>
      </c>
      <c r="F109" s="39">
        <f t="shared" si="9"/>
        <v>68.248099999999994</v>
      </c>
      <c r="G109" s="327">
        <f t="shared" si="7"/>
        <v>45.98</v>
      </c>
      <c r="H109" s="319" t="s">
        <v>253</v>
      </c>
      <c r="I109" s="284" t="s">
        <v>862</v>
      </c>
      <c r="J109" s="284">
        <v>68.248099999999994</v>
      </c>
      <c r="K109" s="350"/>
      <c r="L109" s="350"/>
      <c r="M109" s="350"/>
      <c r="N109" s="342"/>
      <c r="O109" s="342"/>
    </row>
    <row r="110" spans="1:15" s="205" customFormat="1" x14ac:dyDescent="0.25">
      <c r="A110" s="328">
        <f t="shared" si="8"/>
        <v>108</v>
      </c>
      <c r="B110" s="196" t="s">
        <v>20</v>
      </c>
      <c r="C110" s="37" t="str">
        <f t="shared" si="5"/>
        <v>6UCONDA12OC</v>
      </c>
      <c r="D110" s="37"/>
      <c r="E110" s="38">
        <f>+'CALCULO TARIFAS CC '!$R$45</f>
        <v>0.67365264550770809</v>
      </c>
      <c r="F110" s="39">
        <f t="shared" si="9"/>
        <v>723.80139999999994</v>
      </c>
      <c r="G110" s="327">
        <f t="shared" si="7"/>
        <v>487.59</v>
      </c>
      <c r="H110" s="319" t="s">
        <v>253</v>
      </c>
      <c r="I110" s="284" t="s">
        <v>322</v>
      </c>
      <c r="J110" s="284">
        <v>723.80139999999994</v>
      </c>
      <c r="K110" s="350"/>
      <c r="L110" s="350"/>
      <c r="M110" s="350"/>
      <c r="N110" s="342"/>
      <c r="O110" s="342"/>
    </row>
    <row r="111" spans="1:15" s="205" customFormat="1" x14ac:dyDescent="0.25">
      <c r="A111" s="328">
        <f t="shared" si="8"/>
        <v>109</v>
      </c>
      <c r="B111" s="196" t="s">
        <v>20</v>
      </c>
      <c r="C111" s="37" t="str">
        <f t="shared" si="5"/>
        <v>6UCONTRAL</v>
      </c>
      <c r="D111" s="37"/>
      <c r="E111" s="38">
        <f>+'CALCULO TARIFAS CC '!$R$45</f>
        <v>0.67365264550770809</v>
      </c>
      <c r="F111" s="39">
        <f t="shared" si="9"/>
        <v>218.529</v>
      </c>
      <c r="G111" s="327">
        <f t="shared" si="7"/>
        <v>147.21</v>
      </c>
      <c r="H111" s="319" t="s">
        <v>253</v>
      </c>
      <c r="I111" s="284" t="s">
        <v>43</v>
      </c>
      <c r="J111" s="284">
        <v>218.529</v>
      </c>
      <c r="K111" s="350"/>
      <c r="L111" s="350"/>
      <c r="M111" s="350"/>
      <c r="N111" s="342"/>
      <c r="O111" s="342"/>
    </row>
    <row r="112" spans="1:15" s="205" customFormat="1" x14ac:dyDescent="0.25">
      <c r="A112" s="328">
        <f t="shared" si="8"/>
        <v>110</v>
      </c>
      <c r="B112" s="196" t="s">
        <v>20</v>
      </c>
      <c r="C112" s="37" t="str">
        <f t="shared" si="5"/>
        <v>6UCONWAYAL</v>
      </c>
      <c r="D112" s="37"/>
      <c r="E112" s="38">
        <f>+'CALCULO TARIFAS CC '!$R$45</f>
        <v>0.67365264550770809</v>
      </c>
      <c r="F112" s="39">
        <f t="shared" si="9"/>
        <v>109.80710000000001</v>
      </c>
      <c r="G112" s="327">
        <f t="shared" si="7"/>
        <v>73.97</v>
      </c>
      <c r="H112" s="319" t="s">
        <v>253</v>
      </c>
      <c r="I112" s="284" t="s">
        <v>863</v>
      </c>
      <c r="J112" s="284">
        <v>109.80710000000001</v>
      </c>
      <c r="K112" s="350"/>
      <c r="L112" s="350"/>
      <c r="M112" s="350"/>
      <c r="N112" s="342"/>
      <c r="O112" s="342"/>
    </row>
    <row r="113" spans="1:15" s="205" customFormat="1" x14ac:dyDescent="0.25">
      <c r="A113" s="328">
        <f t="shared" si="8"/>
        <v>111</v>
      </c>
      <c r="B113" s="196" t="s">
        <v>20</v>
      </c>
      <c r="C113" s="37" t="str">
        <f t="shared" si="5"/>
        <v>6UCONWAYLPB</v>
      </c>
      <c r="D113" s="37"/>
      <c r="E113" s="38">
        <f>+'CALCULO TARIFAS CC '!$R$45</f>
        <v>0.67365264550770809</v>
      </c>
      <c r="F113" s="39">
        <f t="shared" si="9"/>
        <v>63.377000000000002</v>
      </c>
      <c r="G113" s="327">
        <f t="shared" si="7"/>
        <v>42.69</v>
      </c>
      <c r="H113" s="319" t="s">
        <v>253</v>
      </c>
      <c r="I113" s="284" t="s">
        <v>864</v>
      </c>
      <c r="J113" s="284">
        <v>63.377000000000002</v>
      </c>
      <c r="K113" s="351"/>
      <c r="L113" s="350"/>
      <c r="M113" s="350"/>
      <c r="N113" s="342"/>
      <c r="O113" s="342"/>
    </row>
    <row r="114" spans="1:15" s="205" customFormat="1" x14ac:dyDescent="0.25">
      <c r="A114" s="328">
        <f t="shared" si="8"/>
        <v>112</v>
      </c>
      <c r="B114" s="196" t="s">
        <v>20</v>
      </c>
      <c r="C114" s="37" t="str">
        <f t="shared" si="5"/>
        <v>6UCONWAYMC</v>
      </c>
      <c r="D114" s="37"/>
      <c r="E114" s="38">
        <f>+'CALCULO TARIFAS CC '!$R$45</f>
        <v>0.67365264550770809</v>
      </c>
      <c r="F114" s="39">
        <f t="shared" si="9"/>
        <v>78.095100000000002</v>
      </c>
      <c r="G114" s="327">
        <f t="shared" si="7"/>
        <v>52.61</v>
      </c>
      <c r="H114" s="319" t="s">
        <v>253</v>
      </c>
      <c r="I114" s="284" t="s">
        <v>865</v>
      </c>
      <c r="J114" s="284">
        <v>78.095100000000002</v>
      </c>
      <c r="K114" s="350"/>
      <c r="L114" s="350"/>
      <c r="M114" s="350"/>
      <c r="N114" s="342"/>
      <c r="O114" s="342"/>
    </row>
    <row r="115" spans="1:15" s="205" customFormat="1" x14ac:dyDescent="0.25">
      <c r="A115" s="328">
        <f t="shared" si="8"/>
        <v>113</v>
      </c>
      <c r="B115" s="196" t="s">
        <v>20</v>
      </c>
      <c r="C115" s="37" t="str">
        <f t="shared" si="5"/>
        <v>6UCONWAYWL</v>
      </c>
      <c r="D115" s="37"/>
      <c r="E115" s="38">
        <f>+'CALCULO TARIFAS CC '!$R$45</f>
        <v>0.67365264550770809</v>
      </c>
      <c r="F115" s="39">
        <f t="shared" si="9"/>
        <v>136.38650000000001</v>
      </c>
      <c r="G115" s="327">
        <f t="shared" si="7"/>
        <v>91.88</v>
      </c>
      <c r="H115" s="319" t="s">
        <v>253</v>
      </c>
      <c r="I115" s="284" t="s">
        <v>873</v>
      </c>
      <c r="J115" s="284">
        <v>136.38650000000001</v>
      </c>
      <c r="K115" s="350"/>
      <c r="L115" s="350"/>
      <c r="M115" s="350"/>
      <c r="N115" s="342"/>
      <c r="O115" s="342"/>
    </row>
    <row r="116" spans="1:15" s="205" customFormat="1" x14ac:dyDescent="0.25">
      <c r="A116" s="328">
        <f t="shared" si="8"/>
        <v>114</v>
      </c>
      <c r="B116" s="196" t="s">
        <v>20</v>
      </c>
      <c r="C116" s="37" t="str">
        <f t="shared" si="5"/>
        <v>6UCOPAVILU</v>
      </c>
      <c r="D116" s="37"/>
      <c r="E116" s="38">
        <f>+'CALCULO TARIFAS CC '!$R$45</f>
        <v>0.67365264550770809</v>
      </c>
      <c r="F116" s="39">
        <f t="shared" si="9"/>
        <v>33.427199999999999</v>
      </c>
      <c r="G116" s="327">
        <f t="shared" si="7"/>
        <v>22.52</v>
      </c>
      <c r="H116" s="319" t="s">
        <v>253</v>
      </c>
      <c r="I116" s="284" t="s">
        <v>834</v>
      </c>
      <c r="J116" s="284">
        <v>33.427199999999999</v>
      </c>
      <c r="K116" s="350"/>
      <c r="L116" s="350"/>
      <c r="M116" s="350"/>
      <c r="N116" s="342"/>
      <c r="O116" s="342"/>
    </row>
    <row r="117" spans="1:15" s="205" customFormat="1" x14ac:dyDescent="0.25">
      <c r="A117" s="328">
        <f t="shared" si="8"/>
        <v>115</v>
      </c>
      <c r="B117" s="196" t="s">
        <v>20</v>
      </c>
      <c r="C117" s="37" t="str">
        <f t="shared" si="5"/>
        <v>6UCORUNA13</v>
      </c>
      <c r="D117" s="37"/>
      <c r="E117" s="38">
        <f>+'CALCULO TARIFAS CC '!$R$45</f>
        <v>0.67365264550770809</v>
      </c>
      <c r="F117" s="39">
        <f t="shared" si="9"/>
        <v>56.472900000000003</v>
      </c>
      <c r="G117" s="327">
        <f t="shared" si="7"/>
        <v>38.04</v>
      </c>
      <c r="H117" s="319" t="s">
        <v>253</v>
      </c>
      <c r="I117" s="284" t="s">
        <v>472</v>
      </c>
      <c r="J117" s="284">
        <v>56.472900000000003</v>
      </c>
      <c r="K117" s="350"/>
      <c r="L117" s="350"/>
      <c r="M117" s="350"/>
      <c r="N117" s="342"/>
      <c r="O117" s="342"/>
    </row>
    <row r="118" spans="1:15" s="205" customFormat="1" x14ac:dyDescent="0.25">
      <c r="A118" s="328">
        <f t="shared" si="8"/>
        <v>116</v>
      </c>
      <c r="B118" s="196" t="s">
        <v>20</v>
      </c>
      <c r="C118" s="37" t="str">
        <f t="shared" si="5"/>
        <v>6UCPBCEN31</v>
      </c>
      <c r="D118" s="37"/>
      <c r="E118" s="38">
        <f>+'CALCULO TARIFAS CC '!$R$45</f>
        <v>0.67365264550770809</v>
      </c>
      <c r="F118" s="39">
        <f t="shared" si="9"/>
        <v>107.98560000000001</v>
      </c>
      <c r="G118" s="327">
        <f t="shared" si="7"/>
        <v>72.739999999999995</v>
      </c>
      <c r="H118" s="319" t="s">
        <v>253</v>
      </c>
      <c r="I118" s="284" t="s">
        <v>473</v>
      </c>
      <c r="J118" s="284">
        <v>107.98560000000001</v>
      </c>
      <c r="K118" s="350"/>
      <c r="L118" s="350"/>
      <c r="M118" s="350"/>
      <c r="N118" s="342"/>
      <c r="O118" s="342"/>
    </row>
    <row r="119" spans="1:15" s="205" customFormat="1" x14ac:dyDescent="0.25">
      <c r="A119" s="328">
        <f t="shared" si="8"/>
        <v>117</v>
      </c>
      <c r="B119" s="196" t="s">
        <v>20</v>
      </c>
      <c r="C119" s="37" t="str">
        <f t="shared" si="5"/>
        <v>6UCROWNPMA</v>
      </c>
      <c r="D119" s="37"/>
      <c r="E119" s="38">
        <f>+'CALCULO TARIFAS CC '!$R$45</f>
        <v>0.67365264550770809</v>
      </c>
      <c r="F119" s="39">
        <f t="shared" si="9"/>
        <v>109.908</v>
      </c>
      <c r="G119" s="327">
        <f t="shared" si="7"/>
        <v>74.040000000000006</v>
      </c>
      <c r="H119" s="319" t="s">
        <v>253</v>
      </c>
      <c r="I119" s="284" t="s">
        <v>606</v>
      </c>
      <c r="J119" s="284">
        <v>109.908</v>
      </c>
      <c r="K119" s="350"/>
      <c r="L119" s="350"/>
      <c r="M119" s="350"/>
      <c r="N119" s="342"/>
      <c r="O119" s="342"/>
    </row>
    <row r="120" spans="1:15" s="205" customFormat="1" x14ac:dyDescent="0.25">
      <c r="A120" s="328">
        <f t="shared" si="8"/>
        <v>118</v>
      </c>
      <c r="B120" s="196" t="s">
        <v>20</v>
      </c>
      <c r="C120" s="37" t="str">
        <f t="shared" si="5"/>
        <v>6UCSS</v>
      </c>
      <c r="D120" s="37"/>
      <c r="E120" s="38">
        <f>+'CALCULO TARIFAS CC '!$R$45</f>
        <v>0.67365264550770809</v>
      </c>
      <c r="F120" s="39">
        <f t="shared" si="9"/>
        <v>1582.5333000000001</v>
      </c>
      <c r="G120" s="327">
        <f t="shared" si="7"/>
        <v>1066.08</v>
      </c>
      <c r="H120" s="319" t="s">
        <v>253</v>
      </c>
      <c r="I120" s="284" t="s">
        <v>44</v>
      </c>
      <c r="J120" s="284">
        <v>1582.5333000000001</v>
      </c>
      <c r="K120" s="350"/>
      <c r="L120" s="350"/>
      <c r="M120" s="350"/>
      <c r="N120" s="342"/>
      <c r="O120" s="342"/>
    </row>
    <row r="121" spans="1:15" s="205" customFormat="1" x14ac:dyDescent="0.25">
      <c r="A121" s="328">
        <f t="shared" si="8"/>
        <v>119</v>
      </c>
      <c r="B121" s="196" t="s">
        <v>20</v>
      </c>
      <c r="C121" s="37" t="str">
        <f t="shared" si="5"/>
        <v>6UCUNION20</v>
      </c>
      <c r="D121" s="37"/>
      <c r="E121" s="38">
        <f>+'CALCULO TARIFAS CC '!$R$45</f>
        <v>0.67365264550770809</v>
      </c>
      <c r="F121" s="39">
        <f t="shared" si="9"/>
        <v>296.50029999999998</v>
      </c>
      <c r="G121" s="327">
        <f t="shared" si="7"/>
        <v>199.74</v>
      </c>
      <c r="H121" s="319" t="s">
        <v>253</v>
      </c>
      <c r="I121" s="284" t="s">
        <v>474</v>
      </c>
      <c r="J121" s="284">
        <v>296.50029999999998</v>
      </c>
      <c r="K121" s="350"/>
      <c r="L121" s="350"/>
      <c r="M121" s="350"/>
      <c r="N121" s="342"/>
      <c r="O121" s="342"/>
    </row>
    <row r="122" spans="1:15" s="205" customFormat="1" x14ac:dyDescent="0.25">
      <c r="A122" s="328">
        <f t="shared" si="8"/>
        <v>120</v>
      </c>
      <c r="B122" s="196" t="s">
        <v>20</v>
      </c>
      <c r="C122" s="37" t="str">
        <f t="shared" si="5"/>
        <v>6UCWAGUAS</v>
      </c>
      <c r="D122" s="37"/>
      <c r="E122" s="38">
        <f>+'CALCULO TARIFAS CC '!$R$45</f>
        <v>0.67365264550770809</v>
      </c>
      <c r="F122" s="39">
        <f t="shared" si="9"/>
        <v>85.093599999999995</v>
      </c>
      <c r="G122" s="327">
        <f t="shared" si="7"/>
        <v>57.32</v>
      </c>
      <c r="H122" s="319" t="s">
        <v>253</v>
      </c>
      <c r="I122" s="284" t="s">
        <v>376</v>
      </c>
      <c r="J122" s="284">
        <v>85.093599999999995</v>
      </c>
      <c r="K122" s="350"/>
      <c r="L122" s="350"/>
      <c r="M122" s="350"/>
      <c r="N122" s="342"/>
      <c r="O122" s="342"/>
    </row>
    <row r="123" spans="1:15" s="205" customFormat="1" x14ac:dyDescent="0.25">
      <c r="A123" s="328">
        <f t="shared" si="8"/>
        <v>121</v>
      </c>
      <c r="B123" s="196" t="s">
        <v>20</v>
      </c>
      <c r="C123" s="37" t="str">
        <f t="shared" si="5"/>
        <v>6UCWBAL</v>
      </c>
      <c r="D123" s="37"/>
      <c r="E123" s="38">
        <f>+'CALCULO TARIFAS CC '!$R$45</f>
        <v>0.67365264550770809</v>
      </c>
      <c r="F123" s="39">
        <f t="shared" si="9"/>
        <v>199.0712</v>
      </c>
      <c r="G123" s="327">
        <f t="shared" si="7"/>
        <v>134.1</v>
      </c>
      <c r="H123" s="319" t="s">
        <v>253</v>
      </c>
      <c r="I123" s="284" t="s">
        <v>370</v>
      </c>
      <c r="J123" s="284">
        <v>199.0712</v>
      </c>
      <c r="K123" s="350"/>
      <c r="L123" s="350"/>
      <c r="M123" s="350"/>
      <c r="N123" s="342"/>
      <c r="O123" s="342"/>
    </row>
    <row r="124" spans="1:15" s="205" customFormat="1" x14ac:dyDescent="0.25">
      <c r="A124" s="328">
        <f t="shared" si="8"/>
        <v>122</v>
      </c>
      <c r="B124" s="196" t="s">
        <v>20</v>
      </c>
      <c r="C124" s="37" t="str">
        <f t="shared" si="5"/>
        <v>6UCWCOLON</v>
      </c>
      <c r="D124" s="37"/>
      <c r="E124" s="38">
        <f>+'CALCULO TARIFAS CC '!$R$45</f>
        <v>0.67365264550770809</v>
      </c>
      <c r="F124" s="39">
        <f t="shared" si="9"/>
        <v>103.4873</v>
      </c>
      <c r="G124" s="327">
        <f t="shared" si="7"/>
        <v>69.709999999999994</v>
      </c>
      <c r="H124" s="319" t="s">
        <v>253</v>
      </c>
      <c r="I124" s="284" t="s">
        <v>389</v>
      </c>
      <c r="J124" s="284">
        <v>103.4873</v>
      </c>
      <c r="K124" s="350"/>
      <c r="L124" s="350"/>
      <c r="M124" s="350"/>
      <c r="N124" s="342"/>
      <c r="O124" s="342"/>
    </row>
    <row r="125" spans="1:15" x14ac:dyDescent="0.25">
      <c r="A125" s="328">
        <f t="shared" si="8"/>
        <v>123</v>
      </c>
      <c r="B125" s="196" t="s">
        <v>20</v>
      </c>
      <c r="C125" s="37" t="str">
        <f t="shared" si="5"/>
        <v>6UCWDAVID</v>
      </c>
      <c r="D125" s="37"/>
      <c r="E125" s="38">
        <f>+'CALCULO TARIFAS CC '!$R$45</f>
        <v>0.67365264550770809</v>
      </c>
      <c r="F125" s="39">
        <f t="shared" si="6"/>
        <v>108.6425</v>
      </c>
      <c r="G125" s="327">
        <f t="shared" si="7"/>
        <v>73.19</v>
      </c>
      <c r="H125" s="319" t="s">
        <v>253</v>
      </c>
      <c r="I125" s="284" t="s">
        <v>378</v>
      </c>
      <c r="J125" s="284">
        <v>108.6425</v>
      </c>
      <c r="K125" s="350"/>
      <c r="L125" s="350"/>
      <c r="M125" s="350"/>
      <c r="N125" s="342"/>
      <c r="O125" s="342"/>
    </row>
    <row r="126" spans="1:15" x14ac:dyDescent="0.25">
      <c r="A126" s="328">
        <f t="shared" si="8"/>
        <v>124</v>
      </c>
      <c r="B126" s="196" t="s">
        <v>20</v>
      </c>
      <c r="C126" s="37" t="str">
        <f t="shared" si="5"/>
        <v>6UCWDORADO</v>
      </c>
      <c r="D126" s="37"/>
      <c r="E126" s="38">
        <f>+'CALCULO TARIFAS CC '!$R$45</f>
        <v>0.67365264550770809</v>
      </c>
      <c r="F126" s="39">
        <f t="shared" si="6"/>
        <v>169.21559999999999</v>
      </c>
      <c r="G126" s="327">
        <f t="shared" si="7"/>
        <v>113.99</v>
      </c>
      <c r="H126" s="319" t="s">
        <v>253</v>
      </c>
      <c r="I126" s="284" t="s">
        <v>386</v>
      </c>
      <c r="J126" s="284">
        <v>169.21559999999999</v>
      </c>
      <c r="K126" s="350"/>
      <c r="L126" s="350"/>
      <c r="M126" s="350"/>
      <c r="N126" s="342"/>
      <c r="O126" s="342"/>
    </row>
    <row r="127" spans="1:15" x14ac:dyDescent="0.25">
      <c r="A127" s="328">
        <f t="shared" si="8"/>
        <v>125</v>
      </c>
      <c r="B127" s="196" t="s">
        <v>20</v>
      </c>
      <c r="C127" s="37" t="str">
        <f t="shared" si="5"/>
        <v>6UCWEXP</v>
      </c>
      <c r="D127" s="37"/>
      <c r="E127" s="38">
        <f>+'CALCULO TARIFAS CC '!$R$45</f>
        <v>0.67365264550770809</v>
      </c>
      <c r="F127" s="39">
        <f t="shared" si="6"/>
        <v>68.504300000000001</v>
      </c>
      <c r="G127" s="327">
        <f t="shared" si="7"/>
        <v>46.15</v>
      </c>
      <c r="H127" s="319" t="s">
        <v>253</v>
      </c>
      <c r="I127" s="284" t="s">
        <v>377</v>
      </c>
      <c r="J127" s="284">
        <v>68.504300000000001</v>
      </c>
      <c r="K127" s="350"/>
      <c r="L127" s="350"/>
      <c r="M127" s="350"/>
      <c r="N127" s="342"/>
      <c r="O127" s="342"/>
    </row>
    <row r="128" spans="1:15" x14ac:dyDescent="0.25">
      <c r="A128" s="328">
        <f t="shared" si="8"/>
        <v>126</v>
      </c>
      <c r="B128" s="196" t="s">
        <v>20</v>
      </c>
      <c r="C128" s="37" t="str">
        <f t="shared" si="5"/>
        <v>6UCWHOPA</v>
      </c>
      <c r="D128" s="37"/>
      <c r="E128" s="38">
        <f>+'CALCULO TARIFAS CC '!$R$45</f>
        <v>0.67365264550770809</v>
      </c>
      <c r="F128" s="39">
        <f t="shared" si="6"/>
        <v>321.1927</v>
      </c>
      <c r="G128" s="327">
        <f t="shared" si="7"/>
        <v>216.37</v>
      </c>
      <c r="H128" s="319" t="s">
        <v>253</v>
      </c>
      <c r="I128" s="284" t="s">
        <v>391</v>
      </c>
      <c r="J128" s="284">
        <v>321.1927</v>
      </c>
      <c r="K128" s="350"/>
      <c r="L128" s="350"/>
      <c r="M128" s="350"/>
      <c r="N128" s="342"/>
      <c r="O128" s="342"/>
    </row>
    <row r="129" spans="1:15" x14ac:dyDescent="0.25">
      <c r="A129" s="328">
        <f t="shared" si="8"/>
        <v>127</v>
      </c>
      <c r="B129" s="196" t="s">
        <v>20</v>
      </c>
      <c r="C129" s="37" t="str">
        <f t="shared" si="5"/>
        <v>6UCWHOPB</v>
      </c>
      <c r="D129" s="37"/>
      <c r="E129" s="38">
        <f>+'CALCULO TARIFAS CC '!$R$45</f>
        <v>0.67365264550770809</v>
      </c>
      <c r="F129" s="39">
        <f t="shared" si="6"/>
        <v>288.5958</v>
      </c>
      <c r="G129" s="327">
        <f t="shared" si="7"/>
        <v>194.41</v>
      </c>
      <c r="H129" s="319" t="s">
        <v>253</v>
      </c>
      <c r="I129" s="284" t="s">
        <v>371</v>
      </c>
      <c r="J129" s="284">
        <v>288.5958</v>
      </c>
      <c r="K129" s="350"/>
      <c r="L129" s="350"/>
      <c r="M129" s="350"/>
      <c r="N129" s="342"/>
      <c r="O129" s="342"/>
    </row>
    <row r="130" spans="1:15" x14ac:dyDescent="0.25">
      <c r="A130" s="328">
        <f t="shared" si="8"/>
        <v>128</v>
      </c>
      <c r="B130" s="196" t="s">
        <v>20</v>
      </c>
      <c r="C130" s="37" t="str">
        <f t="shared" si="5"/>
        <v>6UCWJFRA1</v>
      </c>
      <c r="D130" s="37"/>
      <c r="E130" s="38">
        <f>+'CALCULO TARIFAS CC '!$R$45</f>
        <v>0.67365264550770809</v>
      </c>
      <c r="F130" s="39">
        <f t="shared" si="6"/>
        <v>259.0145</v>
      </c>
      <c r="G130" s="327">
        <f t="shared" si="7"/>
        <v>174.49</v>
      </c>
      <c r="H130" s="319" t="s">
        <v>253</v>
      </c>
      <c r="I130" s="284" t="s">
        <v>390</v>
      </c>
      <c r="J130" s="284">
        <v>259.0145</v>
      </c>
      <c r="K130" s="350"/>
      <c r="L130" s="350"/>
      <c r="M130" s="350"/>
      <c r="N130" s="342"/>
      <c r="O130" s="342"/>
    </row>
    <row r="131" spans="1:15" x14ac:dyDescent="0.25">
      <c r="A131" s="328">
        <f t="shared" si="8"/>
        <v>129</v>
      </c>
      <c r="B131" s="196" t="s">
        <v>20</v>
      </c>
      <c r="C131" s="37" t="str">
        <f t="shared" ref="C131:C194" si="10">UPPER(I131)</f>
        <v>6UCWJFRA2</v>
      </c>
      <c r="D131" s="37"/>
      <c r="E131" s="38">
        <f>+'CALCULO TARIFAS CC '!$R$45</f>
        <v>0.67365264550770809</v>
      </c>
      <c r="F131" s="39">
        <f t="shared" si="6"/>
        <v>389.00779999999997</v>
      </c>
      <c r="G131" s="327">
        <f t="shared" si="7"/>
        <v>262.06</v>
      </c>
      <c r="H131" s="319" t="s">
        <v>253</v>
      </c>
      <c r="I131" s="284" t="s">
        <v>372</v>
      </c>
      <c r="J131" s="284">
        <v>389.00779999999997</v>
      </c>
      <c r="K131" s="350"/>
      <c r="L131" s="350"/>
      <c r="M131" s="350"/>
      <c r="N131" s="342"/>
      <c r="O131" s="342"/>
    </row>
    <row r="132" spans="1:15" x14ac:dyDescent="0.25">
      <c r="A132" s="328">
        <f t="shared" si="8"/>
        <v>130</v>
      </c>
      <c r="B132" s="196" t="s">
        <v>20</v>
      </c>
      <c r="C132" s="37" t="str">
        <f t="shared" si="10"/>
        <v>6UCWRABAJO</v>
      </c>
      <c r="D132" s="37"/>
      <c r="E132" s="38">
        <f>+'CALCULO TARIFAS CC '!$R$45</f>
        <v>0.67365264550770809</v>
      </c>
      <c r="F132" s="39">
        <f t="shared" si="6"/>
        <v>209.73159999999999</v>
      </c>
      <c r="G132" s="327">
        <f t="shared" ref="G132:G195" si="11">ROUND(F132*E132,2)</f>
        <v>141.29</v>
      </c>
      <c r="H132" s="319" t="s">
        <v>253</v>
      </c>
      <c r="I132" s="284" t="s">
        <v>387</v>
      </c>
      <c r="J132" s="284">
        <v>209.73159999999999</v>
      </c>
      <c r="K132" s="350"/>
      <c r="L132" s="350"/>
      <c r="M132" s="350"/>
      <c r="N132" s="342"/>
      <c r="O132" s="342"/>
    </row>
    <row r="133" spans="1:15" x14ac:dyDescent="0.25">
      <c r="A133" s="328">
        <f t="shared" ref="A133:A196" si="12">A132+1</f>
        <v>131</v>
      </c>
      <c r="B133" s="196" t="s">
        <v>20</v>
      </c>
      <c r="C133" s="37" t="str">
        <f t="shared" si="10"/>
        <v>6UCWSANFCO</v>
      </c>
      <c r="D133" s="37"/>
      <c r="E133" s="38">
        <f>+'CALCULO TARIFAS CC '!$R$45</f>
        <v>0.67365264550770809</v>
      </c>
      <c r="F133" s="39">
        <f t="shared" si="6"/>
        <v>151.87029999999999</v>
      </c>
      <c r="G133" s="327">
        <f t="shared" si="11"/>
        <v>102.31</v>
      </c>
      <c r="H133" s="319" t="s">
        <v>253</v>
      </c>
      <c r="I133" s="284" t="s">
        <v>580</v>
      </c>
      <c r="J133" s="284">
        <v>151.87029999999999</v>
      </c>
      <c r="K133" s="350"/>
      <c r="L133" s="350"/>
      <c r="M133" s="350"/>
      <c r="N133" s="342"/>
      <c r="O133" s="342"/>
    </row>
    <row r="134" spans="1:15" x14ac:dyDescent="0.25">
      <c r="A134" s="328">
        <f t="shared" si="12"/>
        <v>132</v>
      </c>
      <c r="B134" s="196" t="s">
        <v>20</v>
      </c>
      <c r="C134" s="37" t="str">
        <f t="shared" si="10"/>
        <v>6UCWSCLARA</v>
      </c>
      <c r="D134" s="37"/>
      <c r="E134" s="38">
        <f>+'CALCULO TARIFAS CC '!$R$45</f>
        <v>0.67365264550770809</v>
      </c>
      <c r="F134" s="39">
        <f t="shared" si="6"/>
        <v>204.2501</v>
      </c>
      <c r="G134" s="327">
        <f t="shared" si="11"/>
        <v>137.59</v>
      </c>
      <c r="H134" s="319" t="s">
        <v>253</v>
      </c>
      <c r="I134" s="284" t="s">
        <v>367</v>
      </c>
      <c r="J134" s="284">
        <v>204.2501</v>
      </c>
      <c r="K134" s="350"/>
      <c r="L134" s="350"/>
      <c r="M134" s="350"/>
      <c r="N134" s="342"/>
      <c r="O134" s="342"/>
    </row>
    <row r="135" spans="1:15" x14ac:dyDescent="0.25">
      <c r="A135" s="328">
        <f t="shared" si="12"/>
        <v>133</v>
      </c>
      <c r="B135" s="196" t="s">
        <v>20</v>
      </c>
      <c r="C135" s="37" t="str">
        <f t="shared" si="10"/>
        <v>6UCWTORREC</v>
      </c>
      <c r="D135" s="37"/>
      <c r="E135" s="38">
        <f>+'CALCULO TARIFAS CC '!$R$45</f>
        <v>0.67365264550770809</v>
      </c>
      <c r="F135" s="39">
        <f t="shared" si="6"/>
        <v>30.853100000000001</v>
      </c>
      <c r="G135" s="327">
        <f t="shared" si="11"/>
        <v>20.78</v>
      </c>
      <c r="H135" s="319" t="s">
        <v>253</v>
      </c>
      <c r="I135" s="284" t="s">
        <v>883</v>
      </c>
      <c r="J135" s="284">
        <v>30.853100000000001</v>
      </c>
      <c r="K135" s="350"/>
      <c r="L135" s="350"/>
      <c r="M135" s="350"/>
      <c r="N135" s="342"/>
      <c r="O135" s="342"/>
    </row>
    <row r="136" spans="1:15" x14ac:dyDescent="0.25">
      <c r="A136" s="328">
        <f t="shared" si="12"/>
        <v>134</v>
      </c>
      <c r="B136" s="196" t="s">
        <v>20</v>
      </c>
      <c r="C136" s="37" t="str">
        <f t="shared" si="10"/>
        <v>6UC_CONT</v>
      </c>
      <c r="D136" s="37"/>
      <c r="E136" s="38">
        <f>+'CALCULO TARIFAS CC '!$R$45</f>
        <v>0.67365264550770809</v>
      </c>
      <c r="F136" s="39">
        <f t="shared" si="6"/>
        <v>113.22929999999999</v>
      </c>
      <c r="G136" s="327">
        <f t="shared" si="11"/>
        <v>76.28</v>
      </c>
      <c r="H136" s="319" t="s">
        <v>253</v>
      </c>
      <c r="I136" s="284" t="s">
        <v>335</v>
      </c>
      <c r="J136" s="284">
        <v>113.22929999999999</v>
      </c>
      <c r="K136" s="350"/>
      <c r="L136" s="350"/>
      <c r="M136" s="350"/>
      <c r="N136" s="342"/>
      <c r="O136" s="342"/>
    </row>
    <row r="137" spans="1:15" x14ac:dyDescent="0.25">
      <c r="A137" s="328">
        <f t="shared" si="12"/>
        <v>135</v>
      </c>
      <c r="B137" s="196" t="s">
        <v>20</v>
      </c>
      <c r="C137" s="37" t="str">
        <f t="shared" si="10"/>
        <v>6UC_GUAY</v>
      </c>
      <c r="D137" s="37"/>
      <c r="E137" s="38">
        <f>+'CALCULO TARIFAS CC '!$R$45</f>
        <v>0.67365264550770809</v>
      </c>
      <c r="F137" s="39">
        <f t="shared" si="6"/>
        <v>76.339200000000005</v>
      </c>
      <c r="G137" s="327">
        <f t="shared" si="11"/>
        <v>51.43</v>
      </c>
      <c r="H137" s="319" t="s">
        <v>253</v>
      </c>
      <c r="I137" s="284" t="s">
        <v>336</v>
      </c>
      <c r="J137" s="284">
        <v>76.339200000000005</v>
      </c>
      <c r="K137" s="350"/>
      <c r="L137" s="350"/>
      <c r="M137" s="350"/>
      <c r="N137" s="342"/>
      <c r="O137" s="342"/>
    </row>
    <row r="138" spans="1:15" x14ac:dyDescent="0.25">
      <c r="A138" s="328">
        <f t="shared" si="12"/>
        <v>136</v>
      </c>
      <c r="B138" s="196" t="s">
        <v>20</v>
      </c>
      <c r="C138" s="37" t="str">
        <f t="shared" si="10"/>
        <v>6UC_HPMA</v>
      </c>
      <c r="D138" s="37"/>
      <c r="E138" s="38">
        <f>+'CALCULO TARIFAS CC '!$R$45</f>
        <v>0.67365264550770809</v>
      </c>
      <c r="F138" s="39">
        <f t="shared" si="6"/>
        <v>184.54910000000001</v>
      </c>
      <c r="G138" s="327">
        <f t="shared" si="11"/>
        <v>124.32</v>
      </c>
      <c r="H138" s="319" t="s">
        <v>253</v>
      </c>
      <c r="I138" s="284" t="s">
        <v>337</v>
      </c>
      <c r="J138" s="284">
        <v>184.54910000000001</v>
      </c>
      <c r="K138" s="350"/>
      <c r="L138" s="350"/>
      <c r="M138" s="350"/>
      <c r="N138" s="342"/>
      <c r="O138" s="342"/>
    </row>
    <row r="139" spans="1:15" x14ac:dyDescent="0.25">
      <c r="A139" s="328">
        <f t="shared" si="12"/>
        <v>137</v>
      </c>
      <c r="B139" s="196" t="s">
        <v>20</v>
      </c>
      <c r="C139" s="37" t="str">
        <f t="shared" si="10"/>
        <v>6UC_SHERAT</v>
      </c>
      <c r="D139" s="37"/>
      <c r="E139" s="38">
        <f>+'CALCULO TARIFAS CC '!$R$45</f>
        <v>0.67365264550770809</v>
      </c>
      <c r="F139" s="39">
        <f t="shared" si="6"/>
        <v>160.4658</v>
      </c>
      <c r="G139" s="327">
        <f t="shared" si="11"/>
        <v>108.1</v>
      </c>
      <c r="H139" s="319" t="s">
        <v>253</v>
      </c>
      <c r="I139" s="284" t="s">
        <v>375</v>
      </c>
      <c r="J139" s="284">
        <v>160.4658</v>
      </c>
      <c r="K139" s="350"/>
      <c r="L139" s="350"/>
      <c r="M139" s="350"/>
      <c r="N139" s="342"/>
      <c r="O139" s="342"/>
    </row>
    <row r="140" spans="1:15" x14ac:dyDescent="0.25">
      <c r="A140" s="328">
        <f t="shared" si="12"/>
        <v>138</v>
      </c>
      <c r="B140" s="196" t="s">
        <v>20</v>
      </c>
      <c r="C140" s="37" t="str">
        <f t="shared" si="10"/>
        <v>6UC_SOLLOY</v>
      </c>
      <c r="D140" s="37"/>
      <c r="E140" s="38">
        <f>+'CALCULO TARIFAS CC '!$R$45</f>
        <v>0.67365264550770809</v>
      </c>
      <c r="F140" s="39">
        <f t="shared" si="6"/>
        <v>103.3181</v>
      </c>
      <c r="G140" s="327">
        <f t="shared" si="11"/>
        <v>69.599999999999994</v>
      </c>
      <c r="H140" s="319" t="s">
        <v>253</v>
      </c>
      <c r="I140" s="284" t="s">
        <v>338</v>
      </c>
      <c r="J140" s="284">
        <v>103.3181</v>
      </c>
      <c r="K140" s="350"/>
      <c r="L140" s="350"/>
      <c r="M140" s="350"/>
      <c r="N140" s="342"/>
      <c r="O140" s="342"/>
    </row>
    <row r="141" spans="1:15" x14ac:dyDescent="0.25">
      <c r="A141" s="328">
        <f t="shared" si="12"/>
        <v>139</v>
      </c>
      <c r="B141" s="196" t="s">
        <v>20</v>
      </c>
      <c r="C141" s="37" t="str">
        <f t="shared" si="10"/>
        <v>6UDAVIVIENDA</v>
      </c>
      <c r="D141" s="37"/>
      <c r="E141" s="38">
        <f>+'CALCULO TARIFAS CC '!$R$45</f>
        <v>0.67365264550770809</v>
      </c>
      <c r="F141" s="39">
        <f t="shared" si="6"/>
        <v>72.42</v>
      </c>
      <c r="G141" s="327">
        <f t="shared" si="11"/>
        <v>48.79</v>
      </c>
      <c r="H141" s="319" t="s">
        <v>253</v>
      </c>
      <c r="I141" s="284" t="s">
        <v>728</v>
      </c>
      <c r="J141" s="284">
        <v>72.42</v>
      </c>
      <c r="K141" s="350"/>
      <c r="L141" s="350"/>
      <c r="M141" s="350"/>
      <c r="N141" s="342"/>
      <c r="O141" s="342"/>
    </row>
    <row r="142" spans="1:15" s="150" customFormat="1" x14ac:dyDescent="0.25">
      <c r="A142" s="328">
        <f t="shared" si="12"/>
        <v>140</v>
      </c>
      <c r="B142" s="196" t="s">
        <v>20</v>
      </c>
      <c r="C142" s="37" t="str">
        <f t="shared" si="10"/>
        <v>6UDECAMERON</v>
      </c>
      <c r="D142" s="37"/>
      <c r="E142" s="38">
        <f>+'CALCULO TARIFAS CC '!$R$45</f>
        <v>0.67365264550770809</v>
      </c>
      <c r="F142" s="39">
        <f t="shared" si="6"/>
        <v>672.92219999999998</v>
      </c>
      <c r="G142" s="327">
        <f t="shared" si="11"/>
        <v>453.32</v>
      </c>
      <c r="H142" s="319" t="s">
        <v>253</v>
      </c>
      <c r="I142" s="284" t="s">
        <v>550</v>
      </c>
      <c r="J142" s="284">
        <v>672.92219999999998</v>
      </c>
      <c r="K142" s="350"/>
      <c r="L142" s="350"/>
      <c r="M142" s="350"/>
      <c r="N142" s="342"/>
      <c r="O142" s="342"/>
    </row>
    <row r="143" spans="1:15" s="150" customFormat="1" x14ac:dyDescent="0.25">
      <c r="A143" s="328">
        <f t="shared" si="12"/>
        <v>141</v>
      </c>
      <c r="B143" s="196" t="s">
        <v>20</v>
      </c>
      <c r="C143" s="37" t="str">
        <f t="shared" si="10"/>
        <v>6UDELMONTE</v>
      </c>
      <c r="D143" s="37"/>
      <c r="E143" s="38">
        <f>+'CALCULO TARIFAS CC '!$R$45</f>
        <v>0.67365264550770809</v>
      </c>
      <c r="F143" s="39">
        <f t="shared" si="6"/>
        <v>238.1232</v>
      </c>
      <c r="G143" s="327">
        <f t="shared" si="11"/>
        <v>160.41</v>
      </c>
      <c r="H143" s="319" t="s">
        <v>253</v>
      </c>
      <c r="I143" s="284" t="s">
        <v>729</v>
      </c>
      <c r="J143" s="284">
        <v>238.1232</v>
      </c>
      <c r="K143" s="350"/>
      <c r="L143" s="350"/>
      <c r="M143" s="350"/>
      <c r="N143" s="342"/>
      <c r="O143" s="342"/>
    </row>
    <row r="144" spans="1:15" s="150" customFormat="1" x14ac:dyDescent="0.25">
      <c r="A144" s="328">
        <f t="shared" si="12"/>
        <v>142</v>
      </c>
      <c r="B144" s="196" t="s">
        <v>20</v>
      </c>
      <c r="C144" s="37" t="str">
        <f t="shared" si="10"/>
        <v>6UDELYRBVTA</v>
      </c>
      <c r="D144" s="37"/>
      <c r="E144" s="38">
        <f>+'CALCULO TARIFAS CC '!$R$45</f>
        <v>0.67365264550770809</v>
      </c>
      <c r="F144" s="39">
        <f t="shared" si="6"/>
        <v>52.755200000000002</v>
      </c>
      <c r="G144" s="327">
        <f t="shared" si="11"/>
        <v>35.54</v>
      </c>
      <c r="H144" s="319" t="s">
        <v>253</v>
      </c>
      <c r="I144" s="284" t="s">
        <v>405</v>
      </c>
      <c r="J144" s="284">
        <v>52.755200000000002</v>
      </c>
      <c r="K144" s="350"/>
      <c r="L144" s="350"/>
      <c r="M144" s="350"/>
      <c r="N144" s="342"/>
      <c r="O144" s="342"/>
    </row>
    <row r="145" spans="1:15" s="150" customFormat="1" x14ac:dyDescent="0.25">
      <c r="A145" s="328">
        <f t="shared" si="12"/>
        <v>143</v>
      </c>
      <c r="B145" s="196" t="s">
        <v>20</v>
      </c>
      <c r="C145" s="37" t="str">
        <f t="shared" si="10"/>
        <v>6UDICARI03</v>
      </c>
      <c r="D145" s="37"/>
      <c r="E145" s="38">
        <f>+'CALCULO TARIFAS CC '!$R$45</f>
        <v>0.67365264550770809</v>
      </c>
      <c r="F145" s="39">
        <f t="shared" si="6"/>
        <v>225.38229999999999</v>
      </c>
      <c r="G145" s="327">
        <f t="shared" si="11"/>
        <v>151.83000000000001</v>
      </c>
      <c r="H145" s="319" t="s">
        <v>253</v>
      </c>
      <c r="I145" s="284" t="s">
        <v>581</v>
      </c>
      <c r="J145" s="284">
        <v>225.38229999999999</v>
      </c>
      <c r="K145" s="350"/>
      <c r="L145" s="350"/>
      <c r="M145" s="350"/>
      <c r="N145" s="342"/>
      <c r="O145" s="342"/>
    </row>
    <row r="146" spans="1:15" s="150" customFormat="1" x14ac:dyDescent="0.25">
      <c r="A146" s="328">
        <f t="shared" si="12"/>
        <v>144</v>
      </c>
      <c r="B146" s="196" t="s">
        <v>20</v>
      </c>
      <c r="C146" s="37" t="str">
        <f t="shared" si="10"/>
        <v>6UDIGIPMA</v>
      </c>
      <c r="D146" s="37"/>
      <c r="E146" s="38">
        <f>+'CALCULO TARIFAS CC '!$R$45</f>
        <v>0.67365264550770809</v>
      </c>
      <c r="F146" s="39">
        <f t="shared" si="6"/>
        <v>226.68610000000001</v>
      </c>
      <c r="G146" s="327">
        <f t="shared" si="11"/>
        <v>152.71</v>
      </c>
      <c r="H146" s="319" t="s">
        <v>253</v>
      </c>
      <c r="I146" s="284" t="s">
        <v>426</v>
      </c>
      <c r="J146" s="284">
        <v>226.68610000000001</v>
      </c>
      <c r="K146" s="350"/>
      <c r="L146" s="350"/>
      <c r="M146" s="350"/>
      <c r="N146" s="342"/>
      <c r="O146" s="342"/>
    </row>
    <row r="147" spans="1:15" s="150" customFormat="1" x14ac:dyDescent="0.25">
      <c r="A147" s="328">
        <f t="shared" si="12"/>
        <v>145</v>
      </c>
      <c r="B147" s="196" t="s">
        <v>20</v>
      </c>
      <c r="C147" s="37" t="str">
        <f t="shared" si="10"/>
        <v>6UDOIT12OC</v>
      </c>
      <c r="D147" s="37"/>
      <c r="E147" s="38">
        <f>+'CALCULO TARIFAS CC '!$R$45</f>
        <v>0.67365264550770809</v>
      </c>
      <c r="F147" s="39">
        <f t="shared" si="6"/>
        <v>50.4255</v>
      </c>
      <c r="G147" s="327">
        <f t="shared" si="11"/>
        <v>33.97</v>
      </c>
      <c r="H147" s="319" t="s">
        <v>253</v>
      </c>
      <c r="I147" s="284" t="s">
        <v>475</v>
      </c>
      <c r="J147" s="284">
        <v>50.4255</v>
      </c>
      <c r="K147" s="350"/>
      <c r="L147" s="350"/>
      <c r="M147" s="350"/>
      <c r="N147" s="342"/>
      <c r="O147" s="342"/>
    </row>
    <row r="148" spans="1:15" s="150" customFormat="1" x14ac:dyDescent="0.25">
      <c r="A148" s="328">
        <f t="shared" si="12"/>
        <v>146</v>
      </c>
      <c r="B148" s="196" t="s">
        <v>20</v>
      </c>
      <c r="C148" s="37" t="str">
        <f t="shared" si="10"/>
        <v>6UDOITALB</v>
      </c>
      <c r="D148" s="37"/>
      <c r="E148" s="38">
        <f>+'CALCULO TARIFAS CC '!$R$45</f>
        <v>0.67365264550770809</v>
      </c>
      <c r="F148" s="39">
        <f t="shared" si="6"/>
        <v>72.265900000000002</v>
      </c>
      <c r="G148" s="327">
        <f t="shared" si="11"/>
        <v>48.68</v>
      </c>
      <c r="H148" s="319" t="s">
        <v>253</v>
      </c>
      <c r="I148" s="284" t="s">
        <v>452</v>
      </c>
      <c r="J148" s="284">
        <v>72.265900000000002</v>
      </c>
      <c r="K148" s="350"/>
      <c r="L148" s="350"/>
      <c r="M148" s="350"/>
      <c r="N148" s="342"/>
      <c r="O148" s="342"/>
    </row>
    <row r="149" spans="1:15" s="150" customFormat="1" x14ac:dyDescent="0.25">
      <c r="A149" s="328">
        <f t="shared" si="12"/>
        <v>147</v>
      </c>
      <c r="B149" s="196" t="s">
        <v>20</v>
      </c>
      <c r="C149" s="37" t="str">
        <f t="shared" si="10"/>
        <v>6UDOITBGOL</v>
      </c>
      <c r="D149" s="37"/>
      <c r="E149" s="38">
        <f>+'CALCULO TARIFAS CC '!$R$45</f>
        <v>0.67365264550770809</v>
      </c>
      <c r="F149" s="39">
        <f t="shared" si="6"/>
        <v>45.380499999999998</v>
      </c>
      <c r="G149" s="327">
        <f t="shared" si="11"/>
        <v>30.57</v>
      </c>
      <c r="H149" s="319" t="s">
        <v>253</v>
      </c>
      <c r="I149" s="284" t="s">
        <v>476</v>
      </c>
      <c r="J149" s="284">
        <v>45.380499999999998</v>
      </c>
      <c r="K149" s="350"/>
      <c r="L149" s="350"/>
      <c r="M149" s="350"/>
      <c r="N149" s="342"/>
      <c r="O149" s="342"/>
    </row>
    <row r="150" spans="1:15" s="150" customFormat="1" x14ac:dyDescent="0.25">
      <c r="A150" s="328">
        <f t="shared" si="12"/>
        <v>148</v>
      </c>
      <c r="B150" s="196" t="s">
        <v>20</v>
      </c>
      <c r="C150" s="37" t="str">
        <f t="shared" si="10"/>
        <v>6UDOITCENT</v>
      </c>
      <c r="D150" s="37"/>
      <c r="E150" s="38">
        <f>+'CALCULO TARIFAS CC '!$R$45</f>
        <v>0.67365264550770809</v>
      </c>
      <c r="F150" s="39">
        <f t="shared" si="6"/>
        <v>81.660399999999996</v>
      </c>
      <c r="G150" s="327">
        <f t="shared" si="11"/>
        <v>55.01</v>
      </c>
      <c r="H150" s="319" t="s">
        <v>253</v>
      </c>
      <c r="I150" s="284" t="s">
        <v>477</v>
      </c>
      <c r="J150" s="284">
        <v>81.660399999999996</v>
      </c>
      <c r="K150" s="350"/>
      <c r="L150" s="350"/>
      <c r="M150" s="350"/>
      <c r="N150" s="342"/>
      <c r="O150" s="342"/>
    </row>
    <row r="151" spans="1:15" s="150" customFormat="1" x14ac:dyDescent="0.25">
      <c r="A151" s="328">
        <f t="shared" si="12"/>
        <v>149</v>
      </c>
      <c r="B151" s="196" t="s">
        <v>20</v>
      </c>
      <c r="C151" s="37" t="str">
        <f t="shared" si="10"/>
        <v>6UDOITCHI</v>
      </c>
      <c r="D151" s="37"/>
      <c r="E151" s="38">
        <f>+'CALCULO TARIFAS CC '!$R$45</f>
        <v>0.67365264550770809</v>
      </c>
      <c r="F151" s="39">
        <f t="shared" si="6"/>
        <v>108.455</v>
      </c>
      <c r="G151" s="327">
        <f t="shared" si="11"/>
        <v>73.06</v>
      </c>
      <c r="H151" s="319" t="s">
        <v>253</v>
      </c>
      <c r="I151" s="284" t="s">
        <v>453</v>
      </c>
      <c r="J151" s="284">
        <v>108.455</v>
      </c>
      <c r="K151" s="350"/>
      <c r="L151" s="350"/>
      <c r="M151" s="350"/>
      <c r="N151" s="342"/>
      <c r="O151" s="342"/>
    </row>
    <row r="152" spans="1:15" s="150" customFormat="1" x14ac:dyDescent="0.25">
      <c r="A152" s="328">
        <f t="shared" si="12"/>
        <v>150</v>
      </c>
      <c r="B152" s="196" t="s">
        <v>20</v>
      </c>
      <c r="C152" s="37" t="str">
        <f t="shared" si="10"/>
        <v>6UDOITDAV80</v>
      </c>
      <c r="D152" s="37"/>
      <c r="E152" s="38">
        <f>+'CALCULO TARIFAS CC '!$R$45</f>
        <v>0.67365264550770809</v>
      </c>
      <c r="F152" s="39">
        <f t="shared" si="6"/>
        <v>42.8416</v>
      </c>
      <c r="G152" s="327">
        <f t="shared" si="11"/>
        <v>28.86</v>
      </c>
      <c r="H152" s="319" t="s">
        <v>253</v>
      </c>
      <c r="I152" s="284" t="s">
        <v>478</v>
      </c>
      <c r="J152" s="284">
        <v>42.8416</v>
      </c>
      <c r="K152" s="350"/>
      <c r="L152" s="350"/>
      <c r="M152" s="350"/>
      <c r="N152" s="342"/>
      <c r="O152" s="342"/>
    </row>
    <row r="153" spans="1:15" s="150" customFormat="1" x14ac:dyDescent="0.25">
      <c r="A153" s="328">
        <f t="shared" si="12"/>
        <v>151</v>
      </c>
      <c r="B153" s="196" t="s">
        <v>20</v>
      </c>
      <c r="C153" s="37" t="str">
        <f t="shared" si="10"/>
        <v>6UDOITDOR</v>
      </c>
      <c r="D153" s="37"/>
      <c r="E153" s="38">
        <f>+'CALCULO TARIFAS CC '!$R$45</f>
        <v>0.67365264550770809</v>
      </c>
      <c r="F153" s="39">
        <f t="shared" si="6"/>
        <v>121.2359</v>
      </c>
      <c r="G153" s="327">
        <f t="shared" si="11"/>
        <v>81.67</v>
      </c>
      <c r="H153" s="319" t="s">
        <v>253</v>
      </c>
      <c r="I153" s="284" t="s">
        <v>416</v>
      </c>
      <c r="J153" s="284">
        <v>121.2359</v>
      </c>
      <c r="K153" s="350"/>
      <c r="L153" s="350"/>
      <c r="M153" s="350"/>
      <c r="N153" s="342"/>
      <c r="O153" s="342"/>
    </row>
    <row r="154" spans="1:15" s="150" customFormat="1" x14ac:dyDescent="0.25">
      <c r="A154" s="328">
        <f t="shared" si="12"/>
        <v>152</v>
      </c>
      <c r="B154" s="196" t="s">
        <v>20</v>
      </c>
      <c r="C154" s="37" t="str">
        <f t="shared" si="10"/>
        <v>6UDOITLDON</v>
      </c>
      <c r="D154" s="37"/>
      <c r="E154" s="38">
        <f>+'CALCULO TARIFAS CC '!$R$45</f>
        <v>0.67365264550770809</v>
      </c>
      <c r="F154" s="39">
        <f t="shared" si="6"/>
        <v>72.551699999999997</v>
      </c>
      <c r="G154" s="327">
        <f t="shared" si="11"/>
        <v>48.87</v>
      </c>
      <c r="H154" s="319" t="s">
        <v>253</v>
      </c>
      <c r="I154" s="284" t="s">
        <v>479</v>
      </c>
      <c r="J154" s="284">
        <v>72.551699999999997</v>
      </c>
      <c r="K154" s="350"/>
      <c r="L154" s="350"/>
      <c r="M154" s="350"/>
      <c r="N154" s="342"/>
      <c r="O154" s="342"/>
    </row>
    <row r="155" spans="1:15" s="150" customFormat="1" x14ac:dyDescent="0.25">
      <c r="A155" s="328">
        <f t="shared" si="12"/>
        <v>153</v>
      </c>
      <c r="B155" s="196" t="s">
        <v>20</v>
      </c>
      <c r="C155" s="37" t="str">
        <f t="shared" si="10"/>
        <v>6UDOITLPUE</v>
      </c>
      <c r="D155" s="37"/>
      <c r="E155" s="38">
        <f>+'CALCULO TARIFAS CC '!$R$45</f>
        <v>0.67365264550770809</v>
      </c>
      <c r="F155" s="39">
        <f t="shared" si="6"/>
        <v>107.12990000000001</v>
      </c>
      <c r="G155" s="327">
        <f t="shared" si="11"/>
        <v>72.17</v>
      </c>
      <c r="H155" s="319" t="s">
        <v>253</v>
      </c>
      <c r="I155" s="284" t="s">
        <v>480</v>
      </c>
      <c r="J155" s="284">
        <v>107.12990000000001</v>
      </c>
      <c r="K155" s="350"/>
      <c r="L155" s="350"/>
      <c r="M155" s="350"/>
      <c r="N155" s="342"/>
      <c r="O155" s="342"/>
    </row>
    <row r="156" spans="1:15" s="150" customFormat="1" x14ac:dyDescent="0.25">
      <c r="A156" s="328">
        <f t="shared" si="12"/>
        <v>154</v>
      </c>
      <c r="B156" s="196" t="s">
        <v>20</v>
      </c>
      <c r="C156" s="37" t="str">
        <f t="shared" si="10"/>
        <v>6UDOITTOC</v>
      </c>
      <c r="D156" s="37"/>
      <c r="E156" s="38">
        <f>+'CALCULO TARIFAS CC '!$R$45</f>
        <v>0.67365264550770809</v>
      </c>
      <c r="F156" s="39">
        <f t="shared" si="6"/>
        <v>49.921900000000001</v>
      </c>
      <c r="G156" s="327">
        <f t="shared" si="11"/>
        <v>33.630000000000003</v>
      </c>
      <c r="H156" s="319" t="s">
        <v>253</v>
      </c>
      <c r="I156" s="284" t="s">
        <v>481</v>
      </c>
      <c r="J156" s="284">
        <v>49.921900000000001</v>
      </c>
      <c r="K156" s="351"/>
      <c r="L156" s="350"/>
      <c r="M156" s="350"/>
      <c r="N156" s="342"/>
      <c r="O156" s="342"/>
    </row>
    <row r="157" spans="1:15" s="150" customFormat="1" x14ac:dyDescent="0.25">
      <c r="A157" s="328">
        <f t="shared" si="12"/>
        <v>155</v>
      </c>
      <c r="B157" s="196" t="s">
        <v>20</v>
      </c>
      <c r="C157" s="37" t="str">
        <f t="shared" si="10"/>
        <v>6UDOITVZAI</v>
      </c>
      <c r="D157" s="37"/>
      <c r="E157" s="38">
        <f>+'CALCULO TARIFAS CC '!$R$45</f>
        <v>0.67365264550770809</v>
      </c>
      <c r="F157" s="39">
        <f t="shared" si="6"/>
        <v>51.510100000000001</v>
      </c>
      <c r="G157" s="327">
        <f t="shared" si="11"/>
        <v>34.700000000000003</v>
      </c>
      <c r="H157" s="319" t="s">
        <v>253</v>
      </c>
      <c r="I157" s="285" t="s">
        <v>482</v>
      </c>
      <c r="J157" s="285">
        <v>51.510100000000001</v>
      </c>
      <c r="K157" s="350"/>
      <c r="L157" s="350"/>
      <c r="M157" s="350"/>
      <c r="N157" s="342"/>
      <c r="O157" s="342"/>
    </row>
    <row r="158" spans="1:15" s="156" customFormat="1" x14ac:dyDescent="0.25">
      <c r="A158" s="328">
        <f t="shared" si="12"/>
        <v>156</v>
      </c>
      <c r="B158" s="196" t="s">
        <v>20</v>
      </c>
      <c r="C158" s="37" t="str">
        <f t="shared" si="10"/>
        <v>6UDOITWES</v>
      </c>
      <c r="D158" s="37"/>
      <c r="E158" s="38">
        <f>+'CALCULO TARIFAS CC '!$R$45</f>
        <v>0.67365264550770809</v>
      </c>
      <c r="F158" s="39">
        <f t="shared" ref="F158:F206" si="13">ROUND(J158,4)</f>
        <v>53.250799999999998</v>
      </c>
      <c r="G158" s="327">
        <f t="shared" si="11"/>
        <v>35.869999999999997</v>
      </c>
      <c r="H158" s="319" t="s">
        <v>253</v>
      </c>
      <c r="I158" s="285" t="s">
        <v>454</v>
      </c>
      <c r="J158" s="285">
        <v>53.250799999999998</v>
      </c>
      <c r="K158" s="350"/>
      <c r="L158" s="350"/>
      <c r="M158" s="350"/>
      <c r="N158" s="342"/>
      <c r="O158" s="342"/>
    </row>
    <row r="159" spans="1:15" s="156" customFormat="1" x14ac:dyDescent="0.25">
      <c r="A159" s="328">
        <f t="shared" si="12"/>
        <v>157</v>
      </c>
      <c r="B159" s="196" t="s">
        <v>20</v>
      </c>
      <c r="C159" s="37" t="str">
        <f t="shared" si="10"/>
        <v>6UEBELL</v>
      </c>
      <c r="D159" s="37"/>
      <c r="E159" s="38">
        <f>+'CALCULO TARIFAS CC '!$R$45</f>
        <v>0.67365264550770809</v>
      </c>
      <c r="F159" s="39">
        <f t="shared" si="13"/>
        <v>156.86609999999999</v>
      </c>
      <c r="G159" s="327">
        <f t="shared" si="11"/>
        <v>105.67</v>
      </c>
      <c r="H159" s="319" t="s">
        <v>253</v>
      </c>
      <c r="I159" s="285" t="s">
        <v>455</v>
      </c>
      <c r="J159" s="285">
        <v>156.86609999999999</v>
      </c>
      <c r="K159" s="350"/>
      <c r="L159" s="350"/>
      <c r="M159" s="350"/>
      <c r="N159" s="342"/>
      <c r="O159" s="342"/>
    </row>
    <row r="160" spans="1:15" s="156" customFormat="1" x14ac:dyDescent="0.25">
      <c r="A160" s="328">
        <f t="shared" si="12"/>
        <v>158</v>
      </c>
      <c r="B160" s="196" t="s">
        <v>20</v>
      </c>
      <c r="C160" s="37" t="str">
        <f t="shared" si="10"/>
        <v>6UEDIF3M</v>
      </c>
      <c r="D160" s="37"/>
      <c r="E160" s="38">
        <f>+'CALCULO TARIFAS CC '!$R$45</f>
        <v>0.67365264550770809</v>
      </c>
      <c r="F160" s="39">
        <f t="shared" si="13"/>
        <v>987.06209999999999</v>
      </c>
      <c r="G160" s="327">
        <f t="shared" si="11"/>
        <v>664.94</v>
      </c>
      <c r="H160" s="319" t="s">
        <v>253</v>
      </c>
      <c r="I160" s="285" t="s">
        <v>730</v>
      </c>
      <c r="J160" s="285">
        <v>987.06209999999999</v>
      </c>
      <c r="K160" s="350"/>
      <c r="L160" s="350"/>
      <c r="M160" s="350"/>
      <c r="N160" s="342"/>
      <c r="O160" s="342"/>
    </row>
    <row r="161" spans="1:15" s="156" customFormat="1" x14ac:dyDescent="0.25">
      <c r="A161" s="328">
        <f t="shared" si="12"/>
        <v>159</v>
      </c>
      <c r="B161" s="196" t="s">
        <v>20</v>
      </c>
      <c r="C161" s="37" t="str">
        <f t="shared" si="10"/>
        <v>6UEEUA</v>
      </c>
      <c r="D161" s="37"/>
      <c r="E161" s="38">
        <f>+'CALCULO TARIFAS CC '!$R$45</f>
        <v>0.67365264550770809</v>
      </c>
      <c r="F161" s="39">
        <f t="shared" si="13"/>
        <v>622.22130000000004</v>
      </c>
      <c r="G161" s="327">
        <f t="shared" si="11"/>
        <v>419.16</v>
      </c>
      <c r="H161" s="319" t="s">
        <v>253</v>
      </c>
      <c r="I161" s="285" t="s">
        <v>45</v>
      </c>
      <c r="J161" s="285">
        <v>622.22130000000004</v>
      </c>
      <c r="K161" s="350"/>
      <c r="L161" s="350"/>
      <c r="M161" s="350"/>
      <c r="N161" s="342"/>
      <c r="O161" s="342"/>
    </row>
    <row r="162" spans="1:15" s="156" customFormat="1" x14ac:dyDescent="0.25">
      <c r="A162" s="328">
        <f t="shared" si="12"/>
        <v>160</v>
      </c>
      <c r="B162" s="196" t="s">
        <v>20</v>
      </c>
      <c r="C162" s="37" t="str">
        <f t="shared" si="10"/>
        <v>6UENSACV</v>
      </c>
      <c r="D162" s="37"/>
      <c r="E162" s="38">
        <f>+'CALCULO TARIFAS CC '!$R$45</f>
        <v>0.67365264550770809</v>
      </c>
      <c r="F162" s="39">
        <f t="shared" si="13"/>
        <v>60.161499999999997</v>
      </c>
      <c r="G162" s="327">
        <f t="shared" si="11"/>
        <v>40.53</v>
      </c>
      <c r="H162" s="319" t="s">
        <v>253</v>
      </c>
      <c r="I162" s="285" t="s">
        <v>674</v>
      </c>
      <c r="J162" s="285">
        <v>60.161499999999997</v>
      </c>
      <c r="K162" s="350"/>
      <c r="L162" s="350"/>
      <c r="M162" s="350"/>
      <c r="N162" s="342"/>
      <c r="O162" s="342"/>
    </row>
    <row r="163" spans="1:15" s="156" customFormat="1" x14ac:dyDescent="0.25">
      <c r="A163" s="328">
        <f t="shared" si="12"/>
        <v>161</v>
      </c>
      <c r="B163" s="196" t="s">
        <v>20</v>
      </c>
      <c r="C163" s="37" t="str">
        <f t="shared" si="10"/>
        <v>6UEUBP</v>
      </c>
      <c r="D163" s="37"/>
      <c r="E163" s="38">
        <f>+'CALCULO TARIFAS CC '!$R$45</f>
        <v>0.67365264550770809</v>
      </c>
      <c r="F163" s="39">
        <f t="shared" si="13"/>
        <v>1312.6590000000001</v>
      </c>
      <c r="G163" s="327">
        <f t="shared" si="11"/>
        <v>884.28</v>
      </c>
      <c r="H163" s="319" t="s">
        <v>253</v>
      </c>
      <c r="I163" s="285" t="s">
        <v>731</v>
      </c>
      <c r="J163" s="285">
        <v>1312.6590000000001</v>
      </c>
      <c r="K163" s="350"/>
      <c r="L163" s="350"/>
      <c r="M163" s="350"/>
      <c r="N163" s="342"/>
      <c r="O163" s="342"/>
    </row>
    <row r="164" spans="1:15" s="156" customFormat="1" x14ac:dyDescent="0.25">
      <c r="A164" s="328">
        <f t="shared" si="12"/>
        <v>162</v>
      </c>
      <c r="B164" s="196" t="s">
        <v>20</v>
      </c>
      <c r="C164" s="37" t="str">
        <f t="shared" si="10"/>
        <v>6UEVOLTOW</v>
      </c>
      <c r="D164" s="37"/>
      <c r="E164" s="38">
        <f>+'CALCULO TARIFAS CC '!$R$45</f>
        <v>0.67365264550770809</v>
      </c>
      <c r="F164" s="39">
        <f t="shared" si="13"/>
        <v>94.210700000000003</v>
      </c>
      <c r="G164" s="327">
        <f t="shared" si="11"/>
        <v>63.47</v>
      </c>
      <c r="H164" s="319" t="s">
        <v>253</v>
      </c>
      <c r="I164" s="285" t="s">
        <v>732</v>
      </c>
      <c r="J164" s="285">
        <v>94.210700000000003</v>
      </c>
      <c r="K164" s="350"/>
      <c r="L164" s="350"/>
      <c r="M164" s="350"/>
      <c r="N164" s="342"/>
      <c r="O164" s="342"/>
    </row>
    <row r="165" spans="1:15" s="181" customFormat="1" x14ac:dyDescent="0.25">
      <c r="A165" s="328">
        <f t="shared" si="12"/>
        <v>163</v>
      </c>
      <c r="B165" s="196" t="s">
        <v>20</v>
      </c>
      <c r="C165" s="37" t="str">
        <f t="shared" si="10"/>
        <v>6UFA12OC96</v>
      </c>
      <c r="D165" s="37"/>
      <c r="E165" s="38">
        <f>+'CALCULO TARIFAS CC '!$R$45</f>
        <v>0.67365264550770809</v>
      </c>
      <c r="F165" s="39">
        <f t="shared" ref="F165:F190" si="14">ROUND(J165,4)</f>
        <v>130.31630000000001</v>
      </c>
      <c r="G165" s="327">
        <f t="shared" si="11"/>
        <v>87.79</v>
      </c>
      <c r="H165" s="319" t="s">
        <v>253</v>
      </c>
      <c r="I165" s="285" t="s">
        <v>483</v>
      </c>
      <c r="J165" s="285">
        <v>130.31630000000001</v>
      </c>
      <c r="K165" s="350"/>
      <c r="L165" s="350"/>
      <c r="M165" s="350"/>
      <c r="N165" s="342"/>
      <c r="O165" s="342"/>
    </row>
    <row r="166" spans="1:15" s="181" customFormat="1" x14ac:dyDescent="0.25">
      <c r="A166" s="328">
        <f t="shared" si="12"/>
        <v>164</v>
      </c>
      <c r="B166" s="196" t="s">
        <v>20</v>
      </c>
      <c r="C166" s="37" t="str">
        <f t="shared" si="10"/>
        <v>6UFA1CEDI69</v>
      </c>
      <c r="D166" s="37"/>
      <c r="E166" s="38">
        <f>+'CALCULO TARIFAS CC '!$R$45</f>
        <v>0.67365264550770809</v>
      </c>
      <c r="F166" s="39">
        <f t="shared" si="14"/>
        <v>79.362300000000005</v>
      </c>
      <c r="G166" s="327">
        <f t="shared" si="11"/>
        <v>53.46</v>
      </c>
      <c r="H166" s="319" t="s">
        <v>253</v>
      </c>
      <c r="I166" s="285" t="s">
        <v>484</v>
      </c>
      <c r="J166" s="285">
        <v>79.362300000000005</v>
      </c>
      <c r="K166" s="350"/>
      <c r="L166" s="350"/>
      <c r="M166" s="350"/>
      <c r="N166" s="342"/>
      <c r="O166" s="342"/>
    </row>
    <row r="167" spans="1:15" s="181" customFormat="1" x14ac:dyDescent="0.25">
      <c r="A167" s="328">
        <f t="shared" si="12"/>
        <v>165</v>
      </c>
      <c r="B167" s="196" t="s">
        <v>20</v>
      </c>
      <c r="C167" s="37" t="str">
        <f t="shared" si="10"/>
        <v>6UFA1WESM89</v>
      </c>
      <c r="D167" s="37"/>
      <c r="E167" s="38">
        <f>+'CALCULO TARIFAS CC '!$R$45</f>
        <v>0.67365264550770809</v>
      </c>
      <c r="F167" s="39">
        <f t="shared" si="14"/>
        <v>65.515799999999999</v>
      </c>
      <c r="G167" s="327">
        <f t="shared" si="11"/>
        <v>44.13</v>
      </c>
      <c r="H167" s="319" t="s">
        <v>253</v>
      </c>
      <c r="I167" s="285" t="s">
        <v>485</v>
      </c>
      <c r="J167" s="285">
        <v>65.515799999999999</v>
      </c>
      <c r="K167" s="350"/>
      <c r="L167" s="350"/>
      <c r="M167" s="350"/>
      <c r="N167" s="342"/>
      <c r="O167" s="342"/>
    </row>
    <row r="168" spans="1:15" s="181" customFormat="1" x14ac:dyDescent="0.25">
      <c r="A168" s="328">
        <f t="shared" si="12"/>
        <v>166</v>
      </c>
      <c r="B168" s="196" t="s">
        <v>20</v>
      </c>
      <c r="C168" s="37" t="str">
        <f t="shared" si="10"/>
        <v>6UFA2CEDI64</v>
      </c>
      <c r="D168" s="37"/>
      <c r="E168" s="38">
        <f>+'CALCULO TARIFAS CC '!$R$45</f>
        <v>0.67365264550770809</v>
      </c>
      <c r="F168" s="39">
        <f t="shared" si="14"/>
        <v>80.197000000000003</v>
      </c>
      <c r="G168" s="327">
        <f t="shared" si="11"/>
        <v>54.02</v>
      </c>
      <c r="H168" s="319" t="s">
        <v>253</v>
      </c>
      <c r="I168" s="285" t="s">
        <v>486</v>
      </c>
      <c r="J168" s="285">
        <v>80.197000000000003</v>
      </c>
      <c r="K168" s="350"/>
      <c r="L168" s="350"/>
      <c r="M168" s="350"/>
      <c r="N168" s="342"/>
      <c r="O168" s="342"/>
    </row>
    <row r="169" spans="1:15" s="181" customFormat="1" x14ac:dyDescent="0.25">
      <c r="A169" s="328">
        <f t="shared" si="12"/>
        <v>167</v>
      </c>
      <c r="B169" s="196" t="s">
        <v>20</v>
      </c>
      <c r="C169" s="37" t="str">
        <f t="shared" si="10"/>
        <v>6UFA2WESM91</v>
      </c>
      <c r="D169" s="37"/>
      <c r="E169" s="38">
        <f>+'CALCULO TARIFAS CC '!$R$45</f>
        <v>0.67365264550770809</v>
      </c>
      <c r="F169" s="39">
        <f t="shared" si="14"/>
        <v>78.423000000000002</v>
      </c>
      <c r="G169" s="327">
        <f t="shared" si="11"/>
        <v>52.83</v>
      </c>
      <c r="H169" s="319" t="s">
        <v>253</v>
      </c>
      <c r="I169" s="285" t="s">
        <v>487</v>
      </c>
      <c r="J169" s="285">
        <v>78.423000000000002</v>
      </c>
      <c r="K169" s="350"/>
      <c r="L169" s="350"/>
      <c r="M169" s="350"/>
      <c r="N169" s="342"/>
      <c r="O169" s="342"/>
    </row>
    <row r="170" spans="1:15" s="181" customFormat="1" x14ac:dyDescent="0.25">
      <c r="A170" s="328">
        <f t="shared" si="12"/>
        <v>168</v>
      </c>
      <c r="B170" s="196" t="s">
        <v>20</v>
      </c>
      <c r="C170" s="37" t="str">
        <f t="shared" si="10"/>
        <v>6UFA3CEDI70</v>
      </c>
      <c r="D170" s="37"/>
      <c r="E170" s="38">
        <f>+'CALCULO TARIFAS CC '!$R$45</f>
        <v>0.67365264550770809</v>
      </c>
      <c r="F170" s="39">
        <f t="shared" si="14"/>
        <v>59.5625</v>
      </c>
      <c r="G170" s="327">
        <f t="shared" si="11"/>
        <v>40.119999999999997</v>
      </c>
      <c r="H170" s="319" t="s">
        <v>253</v>
      </c>
      <c r="I170" s="285" t="s">
        <v>488</v>
      </c>
      <c r="J170" s="285">
        <v>59.5625</v>
      </c>
      <c r="K170" s="350"/>
      <c r="L170" s="350"/>
      <c r="M170" s="350"/>
      <c r="N170" s="342"/>
      <c r="O170" s="342"/>
    </row>
    <row r="171" spans="1:15" s="181" customFormat="1" x14ac:dyDescent="0.25">
      <c r="A171" s="328">
        <f t="shared" si="12"/>
        <v>169</v>
      </c>
      <c r="B171" s="196" t="s">
        <v>20</v>
      </c>
      <c r="C171" s="37" t="str">
        <f t="shared" si="10"/>
        <v>6UFA4CEDI73</v>
      </c>
      <c r="D171" s="37"/>
      <c r="E171" s="38">
        <f>+'CALCULO TARIFAS CC '!$R$45</f>
        <v>0.67365264550770809</v>
      </c>
      <c r="F171" s="39">
        <f t="shared" si="14"/>
        <v>65.7483</v>
      </c>
      <c r="G171" s="327">
        <f t="shared" si="11"/>
        <v>44.29</v>
      </c>
      <c r="H171" s="319" t="s">
        <v>253</v>
      </c>
      <c r="I171" s="285" t="s">
        <v>489</v>
      </c>
      <c r="J171" s="285">
        <v>65.7483</v>
      </c>
      <c r="K171" s="350"/>
      <c r="L171" s="350"/>
      <c r="M171" s="350"/>
      <c r="N171" s="342"/>
      <c r="O171" s="342"/>
    </row>
    <row r="172" spans="1:15" s="181" customFormat="1" x14ac:dyDescent="0.25">
      <c r="A172" s="328">
        <f t="shared" si="12"/>
        <v>170</v>
      </c>
      <c r="B172" s="196" t="s">
        <v>20</v>
      </c>
      <c r="C172" s="37" t="str">
        <f t="shared" si="10"/>
        <v>6UFA50CA21</v>
      </c>
      <c r="D172" s="37"/>
      <c r="E172" s="38">
        <f>+'CALCULO TARIFAS CC '!$R$45</f>
        <v>0.67365264550770809</v>
      </c>
      <c r="F172" s="39">
        <f t="shared" si="14"/>
        <v>59.122</v>
      </c>
      <c r="G172" s="327">
        <f t="shared" si="11"/>
        <v>39.83</v>
      </c>
      <c r="H172" s="319" t="s">
        <v>253</v>
      </c>
      <c r="I172" s="285" t="s">
        <v>490</v>
      </c>
      <c r="J172" s="285">
        <v>59.122</v>
      </c>
      <c r="K172" s="350"/>
      <c r="L172" s="350"/>
      <c r="M172" s="350"/>
      <c r="N172" s="342"/>
      <c r="O172" s="342"/>
    </row>
    <row r="173" spans="1:15" s="181" customFormat="1" x14ac:dyDescent="0.25">
      <c r="A173" s="328">
        <f t="shared" si="12"/>
        <v>171</v>
      </c>
      <c r="B173" s="196" t="s">
        <v>20</v>
      </c>
      <c r="C173" s="37" t="str">
        <f t="shared" si="10"/>
        <v>6UFA5CEDI85</v>
      </c>
      <c r="D173" s="37"/>
      <c r="E173" s="38">
        <f>+'CALCULO TARIFAS CC '!$R$45</f>
        <v>0.67365264550770809</v>
      </c>
      <c r="F173" s="39">
        <f t="shared" si="14"/>
        <v>111.3227</v>
      </c>
      <c r="G173" s="327">
        <f t="shared" si="11"/>
        <v>74.989999999999995</v>
      </c>
      <c r="H173" s="319" t="s">
        <v>253</v>
      </c>
      <c r="I173" s="285" t="s">
        <v>491</v>
      </c>
      <c r="J173" s="285">
        <v>111.3227</v>
      </c>
      <c r="K173" s="350"/>
      <c r="L173" s="350"/>
      <c r="M173" s="350"/>
      <c r="N173" s="342"/>
      <c r="O173" s="342"/>
    </row>
    <row r="174" spans="1:15" s="181" customFormat="1" x14ac:dyDescent="0.25">
      <c r="A174" s="328">
        <f t="shared" si="12"/>
        <v>172</v>
      </c>
      <c r="B174" s="196" t="s">
        <v>20</v>
      </c>
      <c r="C174" s="37" t="str">
        <f t="shared" si="10"/>
        <v>6UFAABRM42</v>
      </c>
      <c r="D174" s="37"/>
      <c r="E174" s="38">
        <f>+'CALCULO TARIFAS CC '!$R$45</f>
        <v>0.67365264550770809</v>
      </c>
      <c r="F174" s="39">
        <f t="shared" si="14"/>
        <v>137.0933</v>
      </c>
      <c r="G174" s="327">
        <f t="shared" si="11"/>
        <v>92.35</v>
      </c>
      <c r="H174" s="319" t="s">
        <v>253</v>
      </c>
      <c r="I174" s="285" t="s">
        <v>492</v>
      </c>
      <c r="J174" s="285">
        <v>137.0933</v>
      </c>
      <c r="K174" s="350"/>
      <c r="L174" s="350"/>
      <c r="M174" s="350"/>
      <c r="N174" s="342"/>
      <c r="O174" s="342"/>
    </row>
    <row r="175" spans="1:15" s="181" customFormat="1" x14ac:dyDescent="0.25">
      <c r="A175" s="328">
        <f t="shared" si="12"/>
        <v>173</v>
      </c>
      <c r="B175" s="196" t="s">
        <v>20</v>
      </c>
      <c r="C175" s="37" t="str">
        <f t="shared" si="10"/>
        <v>6UFABGOL74</v>
      </c>
      <c r="D175" s="37"/>
      <c r="E175" s="38">
        <f>+'CALCULO TARIFAS CC '!$R$45</f>
        <v>0.67365264550770809</v>
      </c>
      <c r="F175" s="39">
        <f t="shared" si="14"/>
        <v>96.368300000000005</v>
      </c>
      <c r="G175" s="327">
        <f t="shared" si="11"/>
        <v>64.92</v>
      </c>
      <c r="H175" s="319" t="s">
        <v>253</v>
      </c>
      <c r="I175" s="285" t="s">
        <v>493</v>
      </c>
      <c r="J175" s="285">
        <v>96.368300000000005</v>
      </c>
      <c r="K175" s="350"/>
      <c r="L175" s="350"/>
      <c r="M175" s="350"/>
      <c r="N175" s="342"/>
      <c r="O175" s="342"/>
    </row>
    <row r="176" spans="1:15" s="181" customFormat="1" x14ac:dyDescent="0.25">
      <c r="A176" s="328">
        <f t="shared" si="12"/>
        <v>174</v>
      </c>
      <c r="B176" s="196" t="s">
        <v>20</v>
      </c>
      <c r="C176" s="37" t="str">
        <f t="shared" si="10"/>
        <v>6UFACENT92</v>
      </c>
      <c r="D176" s="37"/>
      <c r="E176" s="38">
        <f>+'CALCULO TARIFAS CC '!$R$45</f>
        <v>0.67365264550770809</v>
      </c>
      <c r="F176" s="39">
        <f t="shared" si="14"/>
        <v>157.11199999999999</v>
      </c>
      <c r="G176" s="327">
        <f t="shared" si="11"/>
        <v>105.84</v>
      </c>
      <c r="H176" s="319" t="s">
        <v>253</v>
      </c>
      <c r="I176" s="285" t="s">
        <v>494</v>
      </c>
      <c r="J176" s="285">
        <v>157.11199999999999</v>
      </c>
      <c r="K176" s="350"/>
      <c r="L176" s="350"/>
      <c r="M176" s="350"/>
      <c r="N176" s="342"/>
      <c r="O176" s="342"/>
    </row>
    <row r="177" spans="1:15" s="181" customFormat="1" x14ac:dyDescent="0.25">
      <c r="A177" s="328">
        <f t="shared" si="12"/>
        <v>175</v>
      </c>
      <c r="B177" s="196" t="s">
        <v>20</v>
      </c>
      <c r="C177" s="37" t="str">
        <f t="shared" si="10"/>
        <v>6UFACEST85</v>
      </c>
      <c r="D177" s="37"/>
      <c r="E177" s="38">
        <f>+'CALCULO TARIFAS CC '!$R$45</f>
        <v>0.67365264550770809</v>
      </c>
      <c r="F177" s="39">
        <f t="shared" si="14"/>
        <v>43.421999999999997</v>
      </c>
      <c r="G177" s="327">
        <f t="shared" si="11"/>
        <v>29.25</v>
      </c>
      <c r="H177" s="319" t="s">
        <v>253</v>
      </c>
      <c r="I177" s="285" t="s">
        <v>495</v>
      </c>
      <c r="J177" s="285">
        <v>43.421999999999997</v>
      </c>
      <c r="K177" s="350"/>
      <c r="L177" s="350"/>
      <c r="M177" s="350"/>
      <c r="N177" s="342"/>
      <c r="O177" s="342"/>
    </row>
    <row r="178" spans="1:15" s="181" customFormat="1" x14ac:dyDescent="0.25">
      <c r="A178" s="328">
        <f t="shared" si="12"/>
        <v>176</v>
      </c>
      <c r="B178" s="196" t="s">
        <v>20</v>
      </c>
      <c r="C178" s="37" t="str">
        <f t="shared" si="10"/>
        <v>6UFACHIPC91</v>
      </c>
      <c r="D178" s="37"/>
      <c r="E178" s="38">
        <f>+'CALCULO TARIFAS CC '!$R$45</f>
        <v>0.67365264550770809</v>
      </c>
      <c r="F178" s="39">
        <f t="shared" si="14"/>
        <v>81.569699999999997</v>
      </c>
      <c r="G178" s="327">
        <f t="shared" si="11"/>
        <v>54.95</v>
      </c>
      <c r="H178" s="319" t="s">
        <v>253</v>
      </c>
      <c r="I178" s="285" t="s">
        <v>496</v>
      </c>
      <c r="J178" s="285">
        <v>81.569699999999997</v>
      </c>
      <c r="K178" s="350"/>
      <c r="L178" s="350"/>
      <c r="M178" s="350"/>
      <c r="N178" s="342"/>
      <c r="O178" s="342"/>
    </row>
    <row r="179" spans="1:15" s="181" customFormat="1" x14ac:dyDescent="0.25">
      <c r="A179" s="328">
        <f t="shared" si="12"/>
        <v>177</v>
      </c>
      <c r="B179" s="196" t="s">
        <v>20</v>
      </c>
      <c r="C179" s="37" t="str">
        <f t="shared" si="10"/>
        <v>6UFACVERD57</v>
      </c>
      <c r="D179" s="37"/>
      <c r="E179" s="38">
        <f>+'CALCULO TARIFAS CC '!$R$45</f>
        <v>0.67365264550770809</v>
      </c>
      <c r="F179" s="39">
        <f t="shared" si="14"/>
        <v>50.318399999999997</v>
      </c>
      <c r="G179" s="327">
        <f t="shared" si="11"/>
        <v>33.9</v>
      </c>
      <c r="H179" s="319" t="s">
        <v>253</v>
      </c>
      <c r="I179" s="285" t="s">
        <v>497</v>
      </c>
      <c r="J179" s="285">
        <v>50.318399999999997</v>
      </c>
      <c r="K179" s="350"/>
      <c r="L179" s="350"/>
      <c r="M179" s="350"/>
      <c r="N179" s="342"/>
      <c r="O179" s="342"/>
    </row>
    <row r="180" spans="1:15" s="181" customFormat="1" x14ac:dyDescent="0.25">
      <c r="A180" s="328">
        <f t="shared" si="12"/>
        <v>178</v>
      </c>
      <c r="B180" s="196" t="s">
        <v>20</v>
      </c>
      <c r="C180" s="37" t="str">
        <f t="shared" si="10"/>
        <v>6UFADAVPT75</v>
      </c>
      <c r="D180" s="37"/>
      <c r="E180" s="38">
        <f>+'CALCULO TARIFAS CC '!$R$45</f>
        <v>0.67365264550770809</v>
      </c>
      <c r="F180" s="39">
        <f t="shared" si="14"/>
        <v>165.26320000000001</v>
      </c>
      <c r="G180" s="327">
        <f t="shared" si="11"/>
        <v>111.33</v>
      </c>
      <c r="H180" s="319" t="s">
        <v>253</v>
      </c>
      <c r="I180" s="285" t="s">
        <v>498</v>
      </c>
      <c r="J180" s="285">
        <v>165.26320000000001</v>
      </c>
      <c r="K180" s="350"/>
      <c r="L180" s="350"/>
      <c r="M180" s="350"/>
      <c r="N180" s="342"/>
      <c r="O180" s="342"/>
    </row>
    <row r="181" spans="1:15" s="181" customFormat="1" x14ac:dyDescent="0.25">
      <c r="A181" s="328">
        <f t="shared" si="12"/>
        <v>179</v>
      </c>
      <c r="B181" s="196" t="s">
        <v>20</v>
      </c>
      <c r="C181" s="37" t="str">
        <f t="shared" si="10"/>
        <v>6UFALANDE02</v>
      </c>
      <c r="D181" s="37"/>
      <c r="E181" s="38">
        <f>+'CALCULO TARIFAS CC '!$R$45</f>
        <v>0.67365264550770809</v>
      </c>
      <c r="F181" s="39">
        <f t="shared" si="14"/>
        <v>62.814399999999999</v>
      </c>
      <c r="G181" s="327">
        <f t="shared" si="11"/>
        <v>42.32</v>
      </c>
      <c r="H181" s="319" t="s">
        <v>253</v>
      </c>
      <c r="I181" s="285" t="s">
        <v>499</v>
      </c>
      <c r="J181" s="285">
        <v>62.814399999999999</v>
      </c>
      <c r="K181" s="350"/>
      <c r="L181" s="350"/>
      <c r="M181" s="350"/>
      <c r="N181" s="342"/>
      <c r="O181" s="342"/>
    </row>
    <row r="182" spans="1:15" s="181" customFormat="1" x14ac:dyDescent="0.25">
      <c r="A182" s="328">
        <f t="shared" si="12"/>
        <v>180</v>
      </c>
      <c r="B182" s="196" t="s">
        <v>20</v>
      </c>
      <c r="C182" s="37" t="str">
        <f t="shared" si="10"/>
        <v>6UFALPUEB94</v>
      </c>
      <c r="D182" s="37"/>
      <c r="E182" s="38">
        <f>+'CALCULO TARIFAS CC '!$R$45</f>
        <v>0.67365264550770809</v>
      </c>
      <c r="F182" s="39">
        <f t="shared" si="14"/>
        <v>69.641400000000004</v>
      </c>
      <c r="G182" s="327">
        <f t="shared" si="11"/>
        <v>46.91</v>
      </c>
      <c r="H182" s="319" t="s">
        <v>253</v>
      </c>
      <c r="I182" s="285" t="s">
        <v>500</v>
      </c>
      <c r="J182" s="285">
        <v>69.641400000000004</v>
      </c>
      <c r="K182" s="350"/>
      <c r="L182" s="350"/>
      <c r="M182" s="350"/>
      <c r="N182" s="342"/>
      <c r="O182" s="342"/>
    </row>
    <row r="183" spans="1:15" s="181" customFormat="1" x14ac:dyDescent="0.25">
      <c r="A183" s="328">
        <f t="shared" si="12"/>
        <v>181</v>
      </c>
      <c r="B183" s="196" t="s">
        <v>20</v>
      </c>
      <c r="C183" s="37" t="str">
        <f t="shared" si="10"/>
        <v>6UFAOF1LA14</v>
      </c>
      <c r="D183" s="37"/>
      <c r="E183" s="38">
        <f>+'CALCULO TARIFAS CC '!$R$45</f>
        <v>0.67365264550770809</v>
      </c>
      <c r="F183" s="39">
        <f t="shared" si="14"/>
        <v>69.515299999999996</v>
      </c>
      <c r="G183" s="327">
        <f t="shared" si="11"/>
        <v>46.83</v>
      </c>
      <c r="H183" s="319" t="s">
        <v>253</v>
      </c>
      <c r="I183" s="285" t="s">
        <v>501</v>
      </c>
      <c r="J183" s="285">
        <v>69.515299999999996</v>
      </c>
      <c r="K183" s="350"/>
      <c r="L183" s="350"/>
      <c r="M183" s="350"/>
      <c r="N183" s="342"/>
      <c r="O183" s="342"/>
    </row>
    <row r="184" spans="1:15" s="181" customFormat="1" x14ac:dyDescent="0.25">
      <c r="A184" s="328">
        <f t="shared" si="12"/>
        <v>182</v>
      </c>
      <c r="B184" s="196" t="s">
        <v>20</v>
      </c>
      <c r="C184" s="37" t="str">
        <f t="shared" si="10"/>
        <v>6UFAOF2LA88</v>
      </c>
      <c r="D184" s="37"/>
      <c r="E184" s="38">
        <f>+'CALCULO TARIFAS CC '!$R$45</f>
        <v>0.67365264550770809</v>
      </c>
      <c r="F184" s="39">
        <f t="shared" si="14"/>
        <v>24.151299999999999</v>
      </c>
      <c r="G184" s="327">
        <f t="shared" si="11"/>
        <v>16.27</v>
      </c>
      <c r="H184" s="319" t="s">
        <v>253</v>
      </c>
      <c r="I184" s="285" t="s">
        <v>502</v>
      </c>
      <c r="J184" s="285">
        <v>24.151299999999999</v>
      </c>
      <c r="K184" s="350"/>
      <c r="L184" s="350"/>
      <c r="M184" s="350"/>
      <c r="N184" s="342"/>
      <c r="O184" s="342"/>
    </row>
    <row r="185" spans="1:15" s="181" customFormat="1" x14ac:dyDescent="0.25">
      <c r="A185" s="328">
        <f t="shared" si="12"/>
        <v>183</v>
      </c>
      <c r="B185" s="196" t="s">
        <v>20</v>
      </c>
      <c r="C185" s="37" t="str">
        <f t="shared" si="10"/>
        <v>6UFAPME54</v>
      </c>
      <c r="D185" s="37"/>
      <c r="E185" s="38">
        <f>+'CALCULO TARIFAS CC '!$R$45</f>
        <v>0.67365264550770809</v>
      </c>
      <c r="F185" s="39">
        <f t="shared" si="14"/>
        <v>46.565899999999999</v>
      </c>
      <c r="G185" s="327">
        <f t="shared" si="11"/>
        <v>31.37</v>
      </c>
      <c r="H185" s="319" t="s">
        <v>253</v>
      </c>
      <c r="I185" s="285" t="s">
        <v>503</v>
      </c>
      <c r="J185" s="285">
        <v>46.565899999999999</v>
      </c>
      <c r="K185" s="350"/>
      <c r="L185" s="350"/>
      <c r="M185" s="350"/>
      <c r="N185" s="342"/>
      <c r="O185" s="342"/>
    </row>
    <row r="186" spans="1:15" s="181" customFormat="1" x14ac:dyDescent="0.25">
      <c r="A186" s="328">
        <f t="shared" si="12"/>
        <v>184</v>
      </c>
      <c r="B186" s="196" t="s">
        <v>20</v>
      </c>
      <c r="C186" s="37" t="str">
        <f t="shared" si="10"/>
        <v>6UFARACVAC</v>
      </c>
      <c r="D186" s="37"/>
      <c r="E186" s="38">
        <f>+'CALCULO TARIFAS CC '!$R$45</f>
        <v>0.67365264550770809</v>
      </c>
      <c r="F186" s="39">
        <f t="shared" si="14"/>
        <v>200.00880000000001</v>
      </c>
      <c r="G186" s="327">
        <f t="shared" si="11"/>
        <v>134.74</v>
      </c>
      <c r="H186" s="319" t="s">
        <v>253</v>
      </c>
      <c r="I186" s="285" t="s">
        <v>733</v>
      </c>
      <c r="J186" s="285">
        <v>200.00880000000001</v>
      </c>
      <c r="K186" s="350"/>
      <c r="L186" s="350"/>
      <c r="M186" s="350"/>
      <c r="N186" s="342"/>
      <c r="O186" s="342"/>
    </row>
    <row r="187" spans="1:15" s="181" customFormat="1" x14ac:dyDescent="0.25">
      <c r="A187" s="328">
        <f t="shared" si="12"/>
        <v>185</v>
      </c>
      <c r="B187" s="196" t="s">
        <v>20</v>
      </c>
      <c r="C187" s="37" t="str">
        <f t="shared" si="10"/>
        <v>6UFASANTB81</v>
      </c>
      <c r="D187" s="37"/>
      <c r="E187" s="38">
        <f>+'CALCULO TARIFAS CC '!$R$45</f>
        <v>0.67365264550770809</v>
      </c>
      <c r="F187" s="39">
        <f t="shared" si="14"/>
        <v>99.461500000000001</v>
      </c>
      <c r="G187" s="327">
        <f t="shared" si="11"/>
        <v>67</v>
      </c>
      <c r="H187" s="319" t="s">
        <v>253</v>
      </c>
      <c r="I187" s="285" t="s">
        <v>504</v>
      </c>
      <c r="J187" s="285">
        <v>99.461500000000001</v>
      </c>
      <c r="K187" s="350"/>
      <c r="L187" s="350"/>
      <c r="M187" s="350"/>
      <c r="N187" s="342"/>
      <c r="O187" s="342"/>
    </row>
    <row r="188" spans="1:15" s="181" customFormat="1" x14ac:dyDescent="0.25">
      <c r="A188" s="328">
        <f t="shared" si="12"/>
        <v>186</v>
      </c>
      <c r="B188" s="196" t="s">
        <v>20</v>
      </c>
      <c r="C188" s="37" t="str">
        <f t="shared" si="10"/>
        <v>6UFATMUER63</v>
      </c>
      <c r="D188" s="37"/>
      <c r="E188" s="38">
        <f>+'CALCULO TARIFAS CC '!$R$45</f>
        <v>0.67365264550770809</v>
      </c>
      <c r="F188" s="39">
        <f t="shared" si="14"/>
        <v>82.8386</v>
      </c>
      <c r="G188" s="327">
        <f t="shared" si="11"/>
        <v>55.8</v>
      </c>
      <c r="H188" s="319" t="s">
        <v>253</v>
      </c>
      <c r="I188" s="285" t="s">
        <v>505</v>
      </c>
      <c r="J188" s="285">
        <v>82.8386</v>
      </c>
      <c r="K188" s="350"/>
      <c r="L188" s="350"/>
      <c r="M188" s="350"/>
      <c r="N188" s="342"/>
      <c r="O188" s="342"/>
    </row>
    <row r="189" spans="1:15" s="181" customFormat="1" x14ac:dyDescent="0.25">
      <c r="A189" s="328">
        <f t="shared" si="12"/>
        <v>187</v>
      </c>
      <c r="B189" s="196" t="s">
        <v>20</v>
      </c>
      <c r="C189" s="37" t="str">
        <f t="shared" si="10"/>
        <v>6UFAVLUC26</v>
      </c>
      <c r="D189" s="37"/>
      <c r="E189" s="38">
        <f>+'CALCULO TARIFAS CC '!$R$45</f>
        <v>0.67365264550770809</v>
      </c>
      <c r="F189" s="39">
        <f t="shared" si="14"/>
        <v>71.227699999999999</v>
      </c>
      <c r="G189" s="327">
        <f t="shared" si="11"/>
        <v>47.98</v>
      </c>
      <c r="H189" s="319" t="s">
        <v>253</v>
      </c>
      <c r="I189" s="285" t="s">
        <v>506</v>
      </c>
      <c r="J189" s="285">
        <v>71.227699999999999</v>
      </c>
      <c r="K189" s="350"/>
      <c r="L189" s="350"/>
      <c r="M189" s="350"/>
      <c r="N189" s="342"/>
      <c r="O189" s="342"/>
    </row>
    <row r="190" spans="1:15" s="181" customFormat="1" x14ac:dyDescent="0.25">
      <c r="A190" s="328">
        <f t="shared" si="12"/>
        <v>188</v>
      </c>
      <c r="B190" s="196" t="s">
        <v>20</v>
      </c>
      <c r="C190" s="37" t="str">
        <f t="shared" si="10"/>
        <v>6UFCARRIAZO</v>
      </c>
      <c r="D190" s="37"/>
      <c r="E190" s="38">
        <f>+'CALCULO TARIFAS CC '!$R$45</f>
        <v>0.67365264550770809</v>
      </c>
      <c r="F190" s="39">
        <f t="shared" si="14"/>
        <v>192.55549999999999</v>
      </c>
      <c r="G190" s="327">
        <f t="shared" si="11"/>
        <v>129.72</v>
      </c>
      <c r="H190" s="319" t="s">
        <v>253</v>
      </c>
      <c r="I190" s="285" t="s">
        <v>734</v>
      </c>
      <c r="J190" s="285">
        <v>192.55549999999999</v>
      </c>
      <c r="K190" s="350"/>
      <c r="L190" s="350"/>
      <c r="M190" s="350"/>
      <c r="N190" s="342"/>
      <c r="O190" s="342"/>
    </row>
    <row r="191" spans="1:15" s="156" customFormat="1" x14ac:dyDescent="0.25">
      <c r="A191" s="328">
        <f t="shared" si="12"/>
        <v>189</v>
      </c>
      <c r="B191" s="196" t="s">
        <v>20</v>
      </c>
      <c r="C191" s="37" t="str">
        <f t="shared" si="10"/>
        <v>6UFCC</v>
      </c>
      <c r="D191" s="37"/>
      <c r="E191" s="38">
        <f>+'CALCULO TARIFAS CC '!$R$45</f>
        <v>0.67365264550770809</v>
      </c>
      <c r="F191" s="39">
        <f t="shared" si="13"/>
        <v>122.24590000000001</v>
      </c>
      <c r="G191" s="327">
        <f t="shared" si="11"/>
        <v>82.35</v>
      </c>
      <c r="H191" s="319" t="s">
        <v>253</v>
      </c>
      <c r="I191" s="285" t="s">
        <v>46</v>
      </c>
      <c r="J191" s="285">
        <v>122.24590000000001</v>
      </c>
      <c r="K191" s="350"/>
      <c r="L191" s="350"/>
      <c r="M191" s="350"/>
      <c r="N191" s="342"/>
      <c r="O191" s="342"/>
    </row>
    <row r="192" spans="1:15" s="156" customFormat="1" x14ac:dyDescent="0.25">
      <c r="A192" s="328">
        <f t="shared" si="12"/>
        <v>190</v>
      </c>
      <c r="B192" s="196" t="s">
        <v>20</v>
      </c>
      <c r="C192" s="37" t="str">
        <f t="shared" si="10"/>
        <v>6UFCOFPRIN</v>
      </c>
      <c r="D192" s="37"/>
      <c r="E192" s="38">
        <f>+'CALCULO TARIFAS CC '!$R$45</f>
        <v>0.67365264550770809</v>
      </c>
      <c r="F192" s="39">
        <f t="shared" si="13"/>
        <v>42.5944</v>
      </c>
      <c r="G192" s="327">
        <f t="shared" si="11"/>
        <v>28.69</v>
      </c>
      <c r="H192" s="319" t="s">
        <v>253</v>
      </c>
      <c r="I192" s="285" t="s">
        <v>919</v>
      </c>
      <c r="J192" s="285">
        <v>42.5944</v>
      </c>
      <c r="K192" s="350"/>
      <c r="L192" s="350"/>
      <c r="M192" s="350"/>
      <c r="N192" s="342"/>
      <c r="O192" s="342"/>
    </row>
    <row r="193" spans="1:15" s="156" customFormat="1" x14ac:dyDescent="0.25">
      <c r="A193" s="328">
        <f t="shared" si="12"/>
        <v>191</v>
      </c>
      <c r="B193" s="196" t="s">
        <v>20</v>
      </c>
      <c r="C193" s="37" t="str">
        <f t="shared" si="10"/>
        <v>6UFC_AGDCE</v>
      </c>
      <c r="D193" s="37"/>
      <c r="E193" s="38">
        <f>+'CALCULO TARIFAS CC '!$R$45</f>
        <v>0.67365264550770809</v>
      </c>
      <c r="F193" s="39">
        <f t="shared" si="13"/>
        <v>76.609899999999996</v>
      </c>
      <c r="G193" s="327">
        <f t="shared" si="11"/>
        <v>51.61</v>
      </c>
      <c r="H193" s="319" t="s">
        <v>253</v>
      </c>
      <c r="I193" s="285" t="s">
        <v>582</v>
      </c>
      <c r="J193" s="285">
        <v>76.609899999999996</v>
      </c>
      <c r="K193" s="350"/>
      <c r="L193" s="350"/>
      <c r="M193" s="350"/>
      <c r="N193" s="342"/>
      <c r="O193" s="342"/>
    </row>
    <row r="194" spans="1:15" s="156" customFormat="1" x14ac:dyDescent="0.25">
      <c r="A194" s="328">
        <f t="shared" si="12"/>
        <v>192</v>
      </c>
      <c r="B194" s="196" t="s">
        <v>20</v>
      </c>
      <c r="C194" s="37" t="str">
        <f t="shared" si="10"/>
        <v>6UFC_BOLERA</v>
      </c>
      <c r="D194" s="37"/>
      <c r="E194" s="38">
        <f>+'CALCULO TARIFAS CC '!$R$45</f>
        <v>0.67365264550770809</v>
      </c>
      <c r="F194" s="39">
        <f t="shared" si="13"/>
        <v>102.6922</v>
      </c>
      <c r="G194" s="327">
        <f t="shared" si="11"/>
        <v>69.180000000000007</v>
      </c>
      <c r="H194" s="319" t="s">
        <v>253</v>
      </c>
      <c r="I194" s="285" t="s">
        <v>675</v>
      </c>
      <c r="J194" s="285">
        <v>102.6922</v>
      </c>
      <c r="K194" s="350"/>
      <c r="L194" s="350"/>
      <c r="M194" s="350"/>
      <c r="N194" s="342"/>
      <c r="O194" s="342"/>
    </row>
    <row r="195" spans="1:15" s="156" customFormat="1" x14ac:dyDescent="0.25">
      <c r="A195" s="328">
        <f t="shared" si="12"/>
        <v>193</v>
      </c>
      <c r="B195" s="196" t="s">
        <v>20</v>
      </c>
      <c r="C195" s="37" t="str">
        <f t="shared" ref="C195:C258" si="15">UPPER(I195)</f>
        <v>6UFC_CABIMA</v>
      </c>
      <c r="D195" s="37"/>
      <c r="E195" s="38">
        <f>+'CALCULO TARIFAS CC '!$R$45</f>
        <v>0.67365264550770809</v>
      </c>
      <c r="F195" s="39">
        <f t="shared" si="13"/>
        <v>65.766599999999997</v>
      </c>
      <c r="G195" s="327">
        <f t="shared" si="11"/>
        <v>44.3</v>
      </c>
      <c r="H195" s="319" t="s">
        <v>253</v>
      </c>
      <c r="I195" s="285" t="s">
        <v>607</v>
      </c>
      <c r="J195" s="285">
        <v>65.766599999999997</v>
      </c>
      <c r="K195" s="350"/>
      <c r="L195" s="350"/>
      <c r="M195" s="350"/>
      <c r="N195" s="342"/>
      <c r="O195" s="342"/>
    </row>
    <row r="196" spans="1:15" s="156" customFormat="1" x14ac:dyDescent="0.25">
      <c r="A196" s="328">
        <f t="shared" si="12"/>
        <v>194</v>
      </c>
      <c r="B196" s="196" t="s">
        <v>20</v>
      </c>
      <c r="C196" s="37" t="str">
        <f t="shared" si="15"/>
        <v>6UFC_DORADO</v>
      </c>
      <c r="D196" s="37"/>
      <c r="E196" s="38">
        <f>+'CALCULO TARIFAS CC '!$R$45</f>
        <v>0.67365264550770809</v>
      </c>
      <c r="F196" s="39">
        <f t="shared" si="13"/>
        <v>140.11920000000001</v>
      </c>
      <c r="G196" s="327">
        <f t="shared" ref="G196:G259" si="16">ROUND(F196*E196,2)</f>
        <v>94.39</v>
      </c>
      <c r="H196" s="319" t="s">
        <v>253</v>
      </c>
      <c r="I196" s="285" t="s">
        <v>608</v>
      </c>
      <c r="J196" s="285">
        <v>140.11920000000001</v>
      </c>
      <c r="K196" s="350"/>
      <c r="L196" s="350"/>
      <c r="M196" s="350"/>
      <c r="N196" s="342"/>
      <c r="O196" s="342"/>
    </row>
    <row r="197" spans="1:15" s="156" customFormat="1" x14ac:dyDescent="0.25">
      <c r="A197" s="328">
        <f t="shared" ref="A197:A260" si="17">A196+1</f>
        <v>195</v>
      </c>
      <c r="B197" s="196" t="s">
        <v>20</v>
      </c>
      <c r="C197" s="37" t="str">
        <f t="shared" si="15"/>
        <v>6UFC_FUERTE</v>
      </c>
      <c r="D197" s="37"/>
      <c r="E197" s="38">
        <f>+'CALCULO TARIFAS CC '!$R$45</f>
        <v>0.67365264550770809</v>
      </c>
      <c r="F197" s="39">
        <f t="shared" si="13"/>
        <v>70.918899999999994</v>
      </c>
      <c r="G197" s="327">
        <f t="shared" si="16"/>
        <v>47.77</v>
      </c>
      <c r="H197" s="319" t="s">
        <v>253</v>
      </c>
      <c r="I197" s="285" t="s">
        <v>645</v>
      </c>
      <c r="J197" s="285">
        <v>70.918899999999994</v>
      </c>
      <c r="K197" s="350"/>
      <c r="L197" s="350"/>
      <c r="M197" s="350"/>
      <c r="N197" s="342"/>
      <c r="O197" s="342"/>
    </row>
    <row r="198" spans="1:15" s="156" customFormat="1" x14ac:dyDescent="0.25">
      <c r="A198" s="328">
        <f t="shared" si="17"/>
        <v>196</v>
      </c>
      <c r="B198" s="196" t="s">
        <v>20</v>
      </c>
      <c r="C198" s="37" t="str">
        <f t="shared" si="15"/>
        <v>6UFC_GRANEST</v>
      </c>
      <c r="D198" s="37"/>
      <c r="E198" s="38">
        <f>+'CALCULO TARIFAS CC '!$R$45</f>
        <v>0.67365264550770809</v>
      </c>
      <c r="F198" s="39">
        <f t="shared" si="13"/>
        <v>137.57769999999999</v>
      </c>
      <c r="G198" s="327">
        <f t="shared" si="16"/>
        <v>92.68</v>
      </c>
      <c r="H198" s="319" t="s">
        <v>253</v>
      </c>
      <c r="I198" s="285" t="s">
        <v>646</v>
      </c>
      <c r="J198" s="285">
        <v>137.57769999999999</v>
      </c>
      <c r="K198" s="350"/>
      <c r="L198" s="350"/>
      <c r="M198" s="350"/>
      <c r="N198" s="342"/>
      <c r="O198" s="342"/>
    </row>
    <row r="199" spans="1:15" s="156" customFormat="1" x14ac:dyDescent="0.25">
      <c r="A199" s="328">
        <f t="shared" si="17"/>
        <v>197</v>
      </c>
      <c r="B199" s="196" t="s">
        <v>20</v>
      </c>
      <c r="C199" s="37" t="str">
        <f t="shared" si="15"/>
        <v>6UFC_HINTER2</v>
      </c>
      <c r="D199" s="37"/>
      <c r="E199" s="38">
        <f>+'CALCULO TARIFAS CC '!$R$45</f>
        <v>0.67365264550770809</v>
      </c>
      <c r="F199" s="39">
        <f t="shared" si="13"/>
        <v>41.101599999999998</v>
      </c>
      <c r="G199" s="327">
        <f t="shared" si="16"/>
        <v>27.69</v>
      </c>
      <c r="H199" s="319" t="s">
        <v>253</v>
      </c>
      <c r="I199" s="285" t="s">
        <v>735</v>
      </c>
      <c r="J199" s="285">
        <v>41.101599999999998</v>
      </c>
      <c r="K199" s="350"/>
      <c r="L199" s="350"/>
      <c r="M199" s="350"/>
      <c r="N199" s="342"/>
      <c r="O199" s="342"/>
    </row>
    <row r="200" spans="1:15" s="156" customFormat="1" x14ac:dyDescent="0.25">
      <c r="A200" s="328">
        <f t="shared" si="17"/>
        <v>198</v>
      </c>
      <c r="B200" s="196" t="s">
        <v>20</v>
      </c>
      <c r="C200" s="37" t="str">
        <f t="shared" si="15"/>
        <v>6UFC_INTERN1</v>
      </c>
      <c r="D200" s="37"/>
      <c r="E200" s="38">
        <f>+'CALCULO TARIFAS CC '!$R$45</f>
        <v>0.67365264550770809</v>
      </c>
      <c r="F200" s="39">
        <f t="shared" si="13"/>
        <v>61.685299999999998</v>
      </c>
      <c r="G200" s="327">
        <f t="shared" si="16"/>
        <v>41.55</v>
      </c>
      <c r="H200" s="319" t="s">
        <v>253</v>
      </c>
      <c r="I200" s="285" t="s">
        <v>583</v>
      </c>
      <c r="J200" s="285">
        <v>61.685299999999998</v>
      </c>
      <c r="K200" s="350"/>
      <c r="L200" s="350"/>
      <c r="M200" s="350"/>
      <c r="N200" s="342"/>
      <c r="O200" s="342"/>
    </row>
    <row r="201" spans="1:15" s="156" customFormat="1" x14ac:dyDescent="0.25">
      <c r="A201" s="328">
        <f t="shared" si="17"/>
        <v>199</v>
      </c>
      <c r="B201" s="196" t="s">
        <v>20</v>
      </c>
      <c r="C201" s="37" t="str">
        <f t="shared" si="15"/>
        <v>6UFC_LADONA</v>
      </c>
      <c r="D201" s="37"/>
      <c r="E201" s="38">
        <f>+'CALCULO TARIFAS CC '!$R$45</f>
        <v>0.67365264550770809</v>
      </c>
      <c r="F201" s="39">
        <f t="shared" si="13"/>
        <v>144.37370000000001</v>
      </c>
      <c r="G201" s="327">
        <f t="shared" si="16"/>
        <v>97.26</v>
      </c>
      <c r="H201" s="319" t="s">
        <v>253</v>
      </c>
      <c r="I201" s="285" t="s">
        <v>609</v>
      </c>
      <c r="J201" s="285">
        <v>144.37370000000001</v>
      </c>
      <c r="K201" s="350"/>
      <c r="L201" s="350"/>
      <c r="M201" s="350"/>
      <c r="N201" s="342"/>
      <c r="O201" s="342"/>
    </row>
    <row r="202" spans="1:15" s="156" customFormat="1" x14ac:dyDescent="0.25">
      <c r="A202" s="328">
        <f t="shared" si="17"/>
        <v>200</v>
      </c>
      <c r="B202" s="196" t="s">
        <v>20</v>
      </c>
      <c r="C202" s="37" t="str">
        <f t="shared" si="15"/>
        <v>6UFC_LANDES</v>
      </c>
      <c r="D202" s="37"/>
      <c r="E202" s="38">
        <f>+'CALCULO TARIFAS CC '!$R$45</f>
        <v>0.67365264550770809</v>
      </c>
      <c r="F202" s="39">
        <f t="shared" si="13"/>
        <v>163.4452</v>
      </c>
      <c r="G202" s="327">
        <f t="shared" si="16"/>
        <v>110.11</v>
      </c>
      <c r="H202" s="319" t="s">
        <v>253</v>
      </c>
      <c r="I202" s="285" t="s">
        <v>610</v>
      </c>
      <c r="J202" s="285">
        <v>163.4452</v>
      </c>
      <c r="K202" s="350"/>
      <c r="L202" s="350"/>
      <c r="M202" s="350"/>
      <c r="N202" s="342"/>
      <c r="O202" s="342"/>
    </row>
    <row r="203" spans="1:15" s="156" customFormat="1" x14ac:dyDescent="0.25">
      <c r="A203" s="328">
        <f t="shared" si="17"/>
        <v>201</v>
      </c>
      <c r="B203" s="196" t="s">
        <v>20</v>
      </c>
      <c r="C203" s="37" t="str">
        <f t="shared" si="15"/>
        <v>6UFC_PUEBLO</v>
      </c>
      <c r="D203" s="37"/>
      <c r="E203" s="38">
        <f>+'CALCULO TARIFAS CC '!$R$45</f>
        <v>0.67365264550770809</v>
      </c>
      <c r="F203" s="39">
        <f t="shared" si="13"/>
        <v>123.9777</v>
      </c>
      <c r="G203" s="327">
        <f t="shared" si="16"/>
        <v>83.52</v>
      </c>
      <c r="H203" s="319" t="s">
        <v>253</v>
      </c>
      <c r="I203" s="285" t="s">
        <v>611</v>
      </c>
      <c r="J203" s="285">
        <v>123.9777</v>
      </c>
      <c r="K203" s="350"/>
      <c r="L203" s="350"/>
      <c r="M203" s="350"/>
      <c r="N203" s="342"/>
      <c r="O203" s="342"/>
    </row>
    <row r="204" spans="1:15" s="156" customFormat="1" x14ac:dyDescent="0.25">
      <c r="A204" s="328">
        <f t="shared" si="17"/>
        <v>202</v>
      </c>
      <c r="B204" s="196" t="s">
        <v>20</v>
      </c>
      <c r="C204" s="37" t="str">
        <f t="shared" si="15"/>
        <v>6UFC_PZATOC</v>
      </c>
      <c r="D204" s="37"/>
      <c r="E204" s="38">
        <f>+'CALCULO TARIFAS CC '!$R$45</f>
        <v>0.67365264550770809</v>
      </c>
      <c r="F204" s="39">
        <f t="shared" si="13"/>
        <v>109.8565</v>
      </c>
      <c r="G204" s="327">
        <f t="shared" si="16"/>
        <v>74.010000000000005</v>
      </c>
      <c r="H204" s="319" t="s">
        <v>253</v>
      </c>
      <c r="I204" s="285" t="s">
        <v>612</v>
      </c>
      <c r="J204" s="285">
        <v>109.8565</v>
      </c>
      <c r="K204" s="350"/>
      <c r="L204" s="350"/>
      <c r="M204" s="350"/>
      <c r="N204" s="342"/>
      <c r="O204" s="342"/>
    </row>
    <row r="205" spans="1:15" s="156" customFormat="1" x14ac:dyDescent="0.25">
      <c r="A205" s="328">
        <f t="shared" si="17"/>
        <v>203</v>
      </c>
      <c r="B205" s="196" t="s">
        <v>20</v>
      </c>
      <c r="C205" s="37" t="str">
        <f t="shared" si="15"/>
        <v>6UFEDUAG</v>
      </c>
      <c r="D205" s="37"/>
      <c r="E205" s="38">
        <f>+'CALCULO TARIFAS CC '!$R$45</f>
        <v>0.67365264550770809</v>
      </c>
      <c r="F205" s="39">
        <f t="shared" si="13"/>
        <v>73.218500000000006</v>
      </c>
      <c r="G205" s="327">
        <f t="shared" si="16"/>
        <v>49.32</v>
      </c>
      <c r="H205" s="319" t="s">
        <v>253</v>
      </c>
      <c r="I205" s="285" t="s">
        <v>874</v>
      </c>
      <c r="J205" s="285">
        <v>73.218500000000006</v>
      </c>
      <c r="K205" s="350"/>
      <c r="L205" s="350"/>
      <c r="M205" s="350"/>
      <c r="N205" s="342"/>
      <c r="O205" s="342"/>
    </row>
    <row r="206" spans="1:15" s="156" customFormat="1" x14ac:dyDescent="0.25">
      <c r="A206" s="328">
        <f t="shared" si="17"/>
        <v>204</v>
      </c>
      <c r="B206" s="196" t="s">
        <v>20</v>
      </c>
      <c r="C206" s="37" t="str">
        <f t="shared" si="15"/>
        <v>6UFEDUDOR</v>
      </c>
      <c r="D206" s="37"/>
      <c r="E206" s="38">
        <f>+'CALCULO TARIFAS CC '!$R$45</f>
        <v>0.67365264550770809</v>
      </c>
      <c r="F206" s="39">
        <f t="shared" si="13"/>
        <v>260.75400000000002</v>
      </c>
      <c r="G206" s="327">
        <f t="shared" si="16"/>
        <v>175.66</v>
      </c>
      <c r="H206" s="319" t="s">
        <v>253</v>
      </c>
      <c r="I206" s="285" t="s">
        <v>365</v>
      </c>
      <c r="J206" s="285">
        <v>260.75400000000002</v>
      </c>
      <c r="K206" s="350"/>
      <c r="L206" s="350"/>
      <c r="M206" s="350"/>
      <c r="N206" s="342"/>
      <c r="O206" s="342"/>
    </row>
    <row r="207" spans="1:15" s="150" customFormat="1" x14ac:dyDescent="0.25">
      <c r="A207" s="328">
        <f t="shared" si="17"/>
        <v>205</v>
      </c>
      <c r="B207" s="196" t="s">
        <v>20</v>
      </c>
      <c r="C207" s="37" t="str">
        <f t="shared" si="15"/>
        <v>6UFEDUM8</v>
      </c>
      <c r="D207" s="37"/>
      <c r="E207" s="38">
        <f>+'CALCULO TARIFAS CC '!$R$45</f>
        <v>0.67365264550770809</v>
      </c>
      <c r="F207" s="39">
        <f t="shared" si="6"/>
        <v>286.47539999999998</v>
      </c>
      <c r="G207" s="327">
        <f t="shared" si="16"/>
        <v>192.98</v>
      </c>
      <c r="H207" s="319" t="s">
        <v>253</v>
      </c>
      <c r="I207" s="285" t="s">
        <v>366</v>
      </c>
      <c r="J207" s="285">
        <v>286.47539999999998</v>
      </c>
      <c r="K207" s="350"/>
      <c r="L207" s="350"/>
      <c r="M207" s="350"/>
      <c r="N207" s="342"/>
      <c r="O207" s="342"/>
    </row>
    <row r="208" spans="1:15" s="182" customFormat="1" x14ac:dyDescent="0.25">
      <c r="A208" s="328">
        <f t="shared" si="17"/>
        <v>206</v>
      </c>
      <c r="B208" s="196" t="s">
        <v>20</v>
      </c>
      <c r="C208" s="37" t="str">
        <f t="shared" si="15"/>
        <v>6UFETV</v>
      </c>
      <c r="D208" s="37"/>
      <c r="E208" s="38">
        <f>+'CALCULO TARIFAS CC '!$R$45</f>
        <v>0.67365264550770809</v>
      </c>
      <c r="F208" s="39">
        <f t="shared" ref="F208:F218" si="18">ROUND(J208,4)</f>
        <v>293.02780000000001</v>
      </c>
      <c r="G208" s="327">
        <f t="shared" si="16"/>
        <v>197.4</v>
      </c>
      <c r="H208" s="319" t="s">
        <v>253</v>
      </c>
      <c r="I208" s="285" t="s">
        <v>613</v>
      </c>
      <c r="J208" s="285">
        <v>293.02780000000001</v>
      </c>
      <c r="K208" s="350"/>
      <c r="L208" s="350"/>
      <c r="M208" s="350"/>
      <c r="N208" s="342"/>
      <c r="O208" s="342"/>
    </row>
    <row r="209" spans="1:15" s="182" customFormat="1" x14ac:dyDescent="0.25">
      <c r="A209" s="328">
        <f t="shared" si="17"/>
        <v>207</v>
      </c>
      <c r="B209" s="196" t="s">
        <v>20</v>
      </c>
      <c r="C209" s="37" t="str">
        <f t="shared" si="15"/>
        <v>6UFINCENT</v>
      </c>
      <c r="D209" s="37"/>
      <c r="E209" s="38">
        <f>+'CALCULO TARIFAS CC '!$R$45</f>
        <v>0.67365264550770809</v>
      </c>
      <c r="F209" s="39">
        <f t="shared" si="18"/>
        <v>122.8035</v>
      </c>
      <c r="G209" s="327">
        <f t="shared" si="16"/>
        <v>82.73</v>
      </c>
      <c r="H209" s="319" t="s">
        <v>253</v>
      </c>
      <c r="I209" s="285" t="s">
        <v>456</v>
      </c>
      <c r="J209" s="285">
        <v>122.8035</v>
      </c>
      <c r="K209" s="350"/>
      <c r="L209" s="350"/>
      <c r="M209" s="350"/>
      <c r="N209" s="342"/>
      <c r="O209" s="342"/>
    </row>
    <row r="210" spans="1:15" s="182" customFormat="1" x14ac:dyDescent="0.25">
      <c r="A210" s="328">
        <f t="shared" si="17"/>
        <v>208</v>
      </c>
      <c r="B210" s="196" t="s">
        <v>20</v>
      </c>
      <c r="C210" s="37" t="str">
        <f t="shared" si="15"/>
        <v>6UFLAMAR1</v>
      </c>
      <c r="D210" s="37"/>
      <c r="E210" s="38">
        <f>+'CALCULO TARIFAS CC '!$R$45</f>
        <v>0.67365264550770809</v>
      </c>
      <c r="F210" s="39">
        <f t="shared" si="18"/>
        <v>105.2269</v>
      </c>
      <c r="G210" s="327">
        <f t="shared" si="16"/>
        <v>70.89</v>
      </c>
      <c r="H210" s="319" t="s">
        <v>253</v>
      </c>
      <c r="I210" s="285" t="s">
        <v>826</v>
      </c>
      <c r="J210" s="285">
        <v>105.2269</v>
      </c>
      <c r="K210" s="350"/>
      <c r="L210" s="350"/>
      <c r="M210" s="350"/>
      <c r="N210" s="342"/>
      <c r="O210" s="342"/>
    </row>
    <row r="211" spans="1:15" s="182" customFormat="1" x14ac:dyDescent="0.25">
      <c r="A211" s="328">
        <f t="shared" si="17"/>
        <v>209</v>
      </c>
      <c r="B211" s="196" t="s">
        <v>20</v>
      </c>
      <c r="C211" s="37" t="str">
        <f t="shared" si="15"/>
        <v>6UFMOTTA</v>
      </c>
      <c r="D211" s="37"/>
      <c r="E211" s="38">
        <f>+'CALCULO TARIFAS CC '!$R$45</f>
        <v>0.67365264550770809</v>
      </c>
      <c r="F211" s="39">
        <f t="shared" si="18"/>
        <v>138.89940000000001</v>
      </c>
      <c r="G211" s="327">
        <f t="shared" si="16"/>
        <v>93.57</v>
      </c>
      <c r="H211" s="319" t="s">
        <v>253</v>
      </c>
      <c r="I211" s="285" t="s">
        <v>507</v>
      </c>
      <c r="J211" s="285">
        <v>138.89940000000001</v>
      </c>
      <c r="K211" s="350"/>
      <c r="L211" s="350"/>
      <c r="M211" s="350"/>
      <c r="N211" s="342"/>
      <c r="O211" s="342"/>
    </row>
    <row r="212" spans="1:15" s="182" customFormat="1" x14ac:dyDescent="0.25">
      <c r="A212" s="328">
        <f t="shared" si="17"/>
        <v>210</v>
      </c>
      <c r="B212" s="196" t="s">
        <v>20</v>
      </c>
      <c r="C212" s="37" t="str">
        <f t="shared" si="15"/>
        <v>6UFMPLAZ40</v>
      </c>
      <c r="D212" s="37"/>
      <c r="E212" s="38">
        <f>+'CALCULO TARIFAS CC '!$R$45</f>
        <v>0.67365264550770809</v>
      </c>
      <c r="F212" s="39">
        <f t="shared" si="18"/>
        <v>156.4254</v>
      </c>
      <c r="G212" s="327">
        <f t="shared" si="16"/>
        <v>105.38</v>
      </c>
      <c r="H212" s="319" t="s">
        <v>253</v>
      </c>
      <c r="I212" s="285" t="s">
        <v>508</v>
      </c>
      <c r="J212" s="285">
        <v>156.4254</v>
      </c>
      <c r="K212" s="350"/>
      <c r="L212" s="350"/>
      <c r="M212" s="350"/>
      <c r="N212" s="342"/>
      <c r="O212" s="342"/>
    </row>
    <row r="213" spans="1:15" s="182" customFormat="1" x14ac:dyDescent="0.25">
      <c r="A213" s="328">
        <f t="shared" si="17"/>
        <v>211</v>
      </c>
      <c r="B213" s="196" t="s">
        <v>20</v>
      </c>
      <c r="C213" s="37" t="str">
        <f t="shared" si="15"/>
        <v>6UFPARK28</v>
      </c>
      <c r="D213" s="37"/>
      <c r="E213" s="38">
        <f>+'CALCULO TARIFAS CC '!$R$45</f>
        <v>0.67365264550770809</v>
      </c>
      <c r="F213" s="39">
        <f t="shared" si="18"/>
        <v>121.8515</v>
      </c>
      <c r="G213" s="327">
        <f t="shared" si="16"/>
        <v>82.09</v>
      </c>
      <c r="H213" s="319" t="s">
        <v>253</v>
      </c>
      <c r="I213" s="285" t="s">
        <v>466</v>
      </c>
      <c r="J213" s="285">
        <v>121.8515</v>
      </c>
      <c r="K213" s="350"/>
      <c r="L213" s="350"/>
      <c r="M213" s="350"/>
      <c r="N213" s="342"/>
      <c r="O213" s="342"/>
    </row>
    <row r="214" spans="1:15" s="182" customFormat="1" x14ac:dyDescent="0.25">
      <c r="A214" s="328">
        <f t="shared" si="17"/>
        <v>212</v>
      </c>
      <c r="B214" s="196" t="s">
        <v>20</v>
      </c>
      <c r="C214" s="37" t="str">
        <f t="shared" si="15"/>
        <v>6UF_ALBROOK</v>
      </c>
      <c r="D214" s="37"/>
      <c r="E214" s="38">
        <f>+'CALCULO TARIFAS CC '!$R$45</f>
        <v>0.67365264550770809</v>
      </c>
      <c r="F214" s="39">
        <f t="shared" si="18"/>
        <v>227.92699999999999</v>
      </c>
      <c r="G214" s="327">
        <f t="shared" si="16"/>
        <v>153.54</v>
      </c>
      <c r="H214" s="319" t="s">
        <v>253</v>
      </c>
      <c r="I214" s="285" t="s">
        <v>884</v>
      </c>
      <c r="J214" s="285">
        <v>227.92699999999999</v>
      </c>
      <c r="K214" s="350"/>
      <c r="L214" s="350"/>
      <c r="M214" s="350"/>
      <c r="N214" s="342"/>
      <c r="O214" s="342"/>
    </row>
    <row r="215" spans="1:15" s="182" customFormat="1" x14ac:dyDescent="0.25">
      <c r="A215" s="328">
        <f t="shared" si="17"/>
        <v>213</v>
      </c>
      <c r="B215" s="196" t="s">
        <v>20</v>
      </c>
      <c r="C215" s="37" t="str">
        <f t="shared" si="15"/>
        <v>6UF_ANCLASM</v>
      </c>
      <c r="D215" s="37"/>
      <c r="E215" s="38">
        <f>+'CALCULO TARIFAS CC '!$R$45</f>
        <v>0.67365264550770809</v>
      </c>
      <c r="F215" s="39">
        <f t="shared" si="18"/>
        <v>89.925899999999999</v>
      </c>
      <c r="G215" s="327">
        <f t="shared" si="16"/>
        <v>60.58</v>
      </c>
      <c r="H215" s="319" t="s">
        <v>253</v>
      </c>
      <c r="I215" s="285" t="s">
        <v>920</v>
      </c>
      <c r="J215" s="285">
        <v>89.925899999999999</v>
      </c>
      <c r="K215" s="350"/>
      <c r="L215" s="350"/>
      <c r="M215" s="350"/>
      <c r="N215" s="342"/>
      <c r="O215" s="342"/>
    </row>
    <row r="216" spans="1:15" s="182" customFormat="1" x14ac:dyDescent="0.25">
      <c r="A216" s="328">
        <f t="shared" si="17"/>
        <v>214</v>
      </c>
      <c r="B216" s="196" t="s">
        <v>20</v>
      </c>
      <c r="C216" s="37" t="str">
        <f t="shared" si="15"/>
        <v>6UF_BINGO90</v>
      </c>
      <c r="D216" s="37"/>
      <c r="E216" s="38">
        <f>+'CALCULO TARIFAS CC '!$R$45</f>
        <v>0.67365264550770809</v>
      </c>
      <c r="F216" s="39">
        <f t="shared" si="18"/>
        <v>134.25710000000001</v>
      </c>
      <c r="G216" s="327">
        <f t="shared" si="16"/>
        <v>90.44</v>
      </c>
      <c r="H216" s="319" t="s">
        <v>253</v>
      </c>
      <c r="I216" s="285" t="s">
        <v>885</v>
      </c>
      <c r="J216" s="285">
        <v>134.25710000000001</v>
      </c>
      <c r="K216" s="350"/>
      <c r="L216" s="350"/>
      <c r="M216" s="350"/>
      <c r="N216" s="342"/>
      <c r="O216" s="342"/>
    </row>
    <row r="217" spans="1:15" s="182" customFormat="1" x14ac:dyDescent="0.25">
      <c r="A217" s="328">
        <f t="shared" si="17"/>
        <v>215</v>
      </c>
      <c r="B217" s="196" t="s">
        <v>20</v>
      </c>
      <c r="C217" s="37" t="str">
        <f t="shared" si="15"/>
        <v>6UF_CARIBEN</v>
      </c>
      <c r="D217" s="37"/>
      <c r="E217" s="38">
        <f>+'CALCULO TARIFAS CC '!$R$45</f>
        <v>0.67365264550770809</v>
      </c>
      <c r="F217" s="39">
        <f t="shared" si="18"/>
        <v>108.4211</v>
      </c>
      <c r="G217" s="327">
        <f t="shared" si="16"/>
        <v>73.040000000000006</v>
      </c>
      <c r="H217" s="319" t="s">
        <v>253</v>
      </c>
      <c r="I217" s="285" t="s">
        <v>886</v>
      </c>
      <c r="J217" s="285">
        <v>108.4211</v>
      </c>
      <c r="K217" s="350"/>
      <c r="L217" s="350"/>
      <c r="M217" s="350"/>
      <c r="N217" s="342"/>
      <c r="O217" s="342"/>
    </row>
    <row r="218" spans="1:15" s="182" customFormat="1" x14ac:dyDescent="0.25">
      <c r="A218" s="328">
        <f t="shared" si="17"/>
        <v>216</v>
      </c>
      <c r="B218" s="196" t="s">
        <v>20</v>
      </c>
      <c r="C218" s="37" t="str">
        <f t="shared" si="15"/>
        <v>6UF_CHITREN</v>
      </c>
      <c r="D218" s="37"/>
      <c r="E218" s="38">
        <f>+'CALCULO TARIFAS CC '!$R$45</f>
        <v>0.67365264550770809</v>
      </c>
      <c r="F218" s="39">
        <f t="shared" si="18"/>
        <v>79.366</v>
      </c>
      <c r="G218" s="327">
        <f t="shared" si="16"/>
        <v>53.47</v>
      </c>
      <c r="H218" s="319" t="s">
        <v>253</v>
      </c>
      <c r="I218" s="285" t="s">
        <v>887</v>
      </c>
      <c r="J218" s="285">
        <v>79.366</v>
      </c>
      <c r="K218" s="350"/>
      <c r="L218" s="350"/>
      <c r="M218" s="350"/>
      <c r="N218" s="342"/>
      <c r="O218" s="342"/>
    </row>
    <row r="219" spans="1:15" x14ac:dyDescent="0.25">
      <c r="A219" s="328">
        <f t="shared" si="17"/>
        <v>217</v>
      </c>
      <c r="B219" s="196" t="s">
        <v>20</v>
      </c>
      <c r="C219" s="37" t="str">
        <f t="shared" si="15"/>
        <v>6UF_CHORRERA</v>
      </c>
      <c r="D219" s="37"/>
      <c r="E219" s="38">
        <f>+'CALCULO TARIFAS CC '!$R$45</f>
        <v>0.67365264550770809</v>
      </c>
      <c r="F219" s="39">
        <f t="shared" si="6"/>
        <v>135.8314</v>
      </c>
      <c r="G219" s="327">
        <f t="shared" si="16"/>
        <v>91.5</v>
      </c>
      <c r="H219" s="319" t="s">
        <v>253</v>
      </c>
      <c r="I219" s="285" t="s">
        <v>888</v>
      </c>
      <c r="J219" s="285">
        <v>135.8314</v>
      </c>
      <c r="K219" s="350"/>
      <c r="L219" s="350"/>
      <c r="M219" s="350"/>
      <c r="N219" s="342"/>
      <c r="O219" s="342"/>
    </row>
    <row r="220" spans="1:15" x14ac:dyDescent="0.25">
      <c r="A220" s="328">
        <f t="shared" si="17"/>
        <v>218</v>
      </c>
      <c r="B220" s="196" t="s">
        <v>20</v>
      </c>
      <c r="C220" s="37" t="str">
        <f t="shared" si="15"/>
        <v>6UF_CMILLER</v>
      </c>
      <c r="D220" s="37"/>
      <c r="E220" s="38">
        <f>+'CALCULO TARIFAS CC '!$R$45</f>
        <v>0.67365264550770809</v>
      </c>
      <c r="F220" s="39">
        <f t="shared" si="6"/>
        <v>90.806200000000004</v>
      </c>
      <c r="G220" s="327">
        <f t="shared" si="16"/>
        <v>61.17</v>
      </c>
      <c r="H220" s="319" t="s">
        <v>253</v>
      </c>
      <c r="I220" s="285" t="s">
        <v>889</v>
      </c>
      <c r="J220" s="285">
        <v>90.806200000000004</v>
      </c>
      <c r="K220" s="350"/>
      <c r="L220" s="350"/>
      <c r="M220" s="350"/>
      <c r="N220" s="342"/>
      <c r="O220" s="342"/>
    </row>
    <row r="221" spans="1:15" x14ac:dyDescent="0.25">
      <c r="A221" s="328">
        <f t="shared" si="17"/>
        <v>219</v>
      </c>
      <c r="B221" s="196" t="s">
        <v>20</v>
      </c>
      <c r="C221" s="37" t="str">
        <f t="shared" si="15"/>
        <v>6UF_PENOME</v>
      </c>
      <c r="D221" s="37"/>
      <c r="E221" s="38">
        <f>+'CALCULO TARIFAS CC '!$R$45</f>
        <v>0.67365264550770809</v>
      </c>
      <c r="F221" s="39">
        <f t="shared" si="6"/>
        <v>69.36</v>
      </c>
      <c r="G221" s="327">
        <f t="shared" si="16"/>
        <v>46.72</v>
      </c>
      <c r="H221" s="319" t="s">
        <v>253</v>
      </c>
      <c r="I221" s="285" t="s">
        <v>890</v>
      </c>
      <c r="J221" s="285">
        <v>69.36</v>
      </c>
      <c r="K221" s="350"/>
      <c r="L221" s="350"/>
      <c r="M221" s="350"/>
      <c r="N221" s="342"/>
      <c r="O221" s="342"/>
    </row>
    <row r="222" spans="1:15" x14ac:dyDescent="0.25">
      <c r="A222" s="328">
        <f t="shared" si="17"/>
        <v>220</v>
      </c>
      <c r="B222" s="196" t="s">
        <v>20</v>
      </c>
      <c r="C222" s="37" t="str">
        <f t="shared" si="15"/>
        <v>6UF_SANTGO</v>
      </c>
      <c r="D222" s="37"/>
      <c r="E222" s="38">
        <f>+'CALCULO TARIFAS CC '!$R$45</f>
        <v>0.67365264550770809</v>
      </c>
      <c r="F222" s="39">
        <f t="shared" si="6"/>
        <v>105.0703</v>
      </c>
      <c r="G222" s="327">
        <f t="shared" si="16"/>
        <v>70.78</v>
      </c>
      <c r="H222" s="319" t="s">
        <v>253</v>
      </c>
      <c r="I222" s="285" t="s">
        <v>891</v>
      </c>
      <c r="J222" s="285">
        <v>105.0703</v>
      </c>
      <c r="K222" s="350"/>
      <c r="L222" s="350"/>
      <c r="M222" s="350"/>
      <c r="N222" s="342"/>
      <c r="O222" s="342"/>
    </row>
    <row r="223" spans="1:15" x14ac:dyDescent="0.25">
      <c r="A223" s="328">
        <f t="shared" si="17"/>
        <v>221</v>
      </c>
      <c r="B223" s="196" t="s">
        <v>20</v>
      </c>
      <c r="C223" s="37" t="str">
        <f t="shared" si="15"/>
        <v>6UF_VALEGRE</v>
      </c>
      <c r="D223" s="37"/>
      <c r="E223" s="38">
        <f>+'CALCULO TARIFAS CC '!$R$45</f>
        <v>0.67365264550770809</v>
      </c>
      <c r="F223" s="39">
        <f t="shared" si="6"/>
        <v>117.8676</v>
      </c>
      <c r="G223" s="327">
        <f t="shared" si="16"/>
        <v>79.400000000000006</v>
      </c>
      <c r="H223" s="319" t="s">
        <v>253</v>
      </c>
      <c r="I223" s="285" t="s">
        <v>892</v>
      </c>
      <c r="J223" s="285">
        <v>117.8676</v>
      </c>
      <c r="K223" s="350"/>
      <c r="L223" s="350"/>
      <c r="M223" s="350"/>
      <c r="N223" s="342"/>
      <c r="O223" s="342"/>
    </row>
    <row r="224" spans="1:15" x14ac:dyDescent="0.25">
      <c r="A224" s="328">
        <f t="shared" si="17"/>
        <v>222</v>
      </c>
      <c r="B224" s="196" t="s">
        <v>20</v>
      </c>
      <c r="C224" s="37" t="str">
        <f t="shared" si="15"/>
        <v>6UF_VZAITA</v>
      </c>
      <c r="D224" s="37"/>
      <c r="E224" s="38">
        <f>+'CALCULO TARIFAS CC '!$R$45</f>
        <v>0.67365264550770809</v>
      </c>
      <c r="F224" s="39">
        <f t="shared" si="6"/>
        <v>63.922400000000003</v>
      </c>
      <c r="G224" s="327">
        <f t="shared" si="16"/>
        <v>43.06</v>
      </c>
      <c r="H224" s="319" t="s">
        <v>253</v>
      </c>
      <c r="I224" s="285" t="s">
        <v>893</v>
      </c>
      <c r="J224" s="285">
        <v>63.922400000000003</v>
      </c>
      <c r="K224" s="350"/>
      <c r="L224" s="350"/>
      <c r="M224" s="350"/>
      <c r="N224" s="342"/>
      <c r="O224" s="342"/>
    </row>
    <row r="225" spans="1:15" x14ac:dyDescent="0.25">
      <c r="A225" s="328">
        <f t="shared" si="17"/>
        <v>223</v>
      </c>
      <c r="B225" s="196" t="s">
        <v>20</v>
      </c>
      <c r="C225" s="37" t="str">
        <f t="shared" si="15"/>
        <v>6UGALORES</v>
      </c>
      <c r="D225" s="37"/>
      <c r="E225" s="38">
        <f>+'CALCULO TARIFAS CC '!$R$45</f>
        <v>0.67365264550770809</v>
      </c>
      <c r="F225" s="39">
        <f t="shared" si="6"/>
        <v>484.68700000000001</v>
      </c>
      <c r="G225" s="327">
        <f t="shared" si="16"/>
        <v>326.51</v>
      </c>
      <c r="H225" s="319" t="s">
        <v>253</v>
      </c>
      <c r="I225" s="285" t="s">
        <v>846</v>
      </c>
      <c r="J225" s="285">
        <v>484.68700000000001</v>
      </c>
      <c r="K225" s="350"/>
      <c r="L225" s="350"/>
      <c r="M225" s="350"/>
      <c r="N225" s="342"/>
      <c r="O225" s="342"/>
    </row>
    <row r="226" spans="1:15" s="184" customFormat="1" x14ac:dyDescent="0.25">
      <c r="A226" s="328">
        <f t="shared" si="17"/>
        <v>224</v>
      </c>
      <c r="B226" s="196" t="s">
        <v>20</v>
      </c>
      <c r="C226" s="37" t="str">
        <f t="shared" si="15"/>
        <v>6UGAMBOA</v>
      </c>
      <c r="D226" s="37"/>
      <c r="E226" s="38">
        <f>+'CALCULO TARIFAS CC '!$R$45</f>
        <v>0.67365264550770809</v>
      </c>
      <c r="F226" s="39">
        <f t="shared" ref="F226:F262" si="19">ROUND(J226,4)</f>
        <v>115.24169999999999</v>
      </c>
      <c r="G226" s="327">
        <f t="shared" si="16"/>
        <v>77.63</v>
      </c>
      <c r="H226" s="319" t="s">
        <v>253</v>
      </c>
      <c r="I226" s="285" t="s">
        <v>442</v>
      </c>
      <c r="J226" s="285">
        <v>115.24169999999999</v>
      </c>
      <c r="K226" s="350"/>
      <c r="L226" s="350"/>
      <c r="M226" s="350"/>
      <c r="N226" s="342"/>
      <c r="O226" s="342"/>
    </row>
    <row r="227" spans="1:15" s="185" customFormat="1" x14ac:dyDescent="0.25">
      <c r="A227" s="328">
        <f t="shared" si="17"/>
        <v>225</v>
      </c>
      <c r="B227" s="196" t="s">
        <v>20</v>
      </c>
      <c r="C227" s="37" t="str">
        <f t="shared" si="15"/>
        <v>6UGLION</v>
      </c>
      <c r="D227" s="37"/>
      <c r="E227" s="38">
        <f>+'CALCULO TARIFAS CC '!$R$45</f>
        <v>0.67365264550770809</v>
      </c>
      <c r="F227" s="39">
        <f t="shared" ref="F227:F239" si="20">ROUND(J227,4)</f>
        <v>146.61959999999999</v>
      </c>
      <c r="G227" s="327">
        <f t="shared" si="16"/>
        <v>98.77</v>
      </c>
      <c r="H227" s="319" t="s">
        <v>253</v>
      </c>
      <c r="I227" s="285" t="s">
        <v>393</v>
      </c>
      <c r="J227" s="285">
        <v>146.61959999999999</v>
      </c>
      <c r="K227" s="350"/>
      <c r="L227" s="350"/>
      <c r="M227" s="350"/>
      <c r="N227" s="342"/>
      <c r="O227" s="342"/>
    </row>
    <row r="228" spans="1:15" s="185" customFormat="1" x14ac:dyDescent="0.25">
      <c r="A228" s="328">
        <f t="shared" si="17"/>
        <v>226</v>
      </c>
      <c r="B228" s="196" t="s">
        <v>20</v>
      </c>
      <c r="C228" s="37" t="str">
        <f t="shared" si="15"/>
        <v>6UGMILLS</v>
      </c>
      <c r="D228" s="37"/>
      <c r="E228" s="38">
        <f>+'CALCULO TARIFAS CC '!$R$45</f>
        <v>0.67365264550770809</v>
      </c>
      <c r="F228" s="39">
        <f t="shared" si="20"/>
        <v>435.9314</v>
      </c>
      <c r="G228" s="327">
        <f t="shared" si="16"/>
        <v>293.67</v>
      </c>
      <c r="H228" s="319" t="s">
        <v>253</v>
      </c>
      <c r="I228" s="285" t="s">
        <v>47</v>
      </c>
      <c r="J228" s="285">
        <v>435.9314</v>
      </c>
      <c r="K228" s="350"/>
      <c r="L228" s="350"/>
      <c r="M228" s="350"/>
      <c r="N228" s="342"/>
      <c r="O228" s="342"/>
    </row>
    <row r="229" spans="1:15" s="185" customFormat="1" x14ac:dyDescent="0.25">
      <c r="A229" s="328">
        <f t="shared" si="17"/>
        <v>227</v>
      </c>
      <c r="B229" s="196" t="s">
        <v>20</v>
      </c>
      <c r="C229" s="37" t="str">
        <f t="shared" si="15"/>
        <v>6UGPH_DORABK</v>
      </c>
      <c r="D229" s="37"/>
      <c r="E229" s="38">
        <f>+'CALCULO TARIFAS CC '!$R$45</f>
        <v>0.67365264550770809</v>
      </c>
      <c r="F229" s="39">
        <f t="shared" si="20"/>
        <v>80.828800000000001</v>
      </c>
      <c r="G229" s="327">
        <f t="shared" si="16"/>
        <v>54.45</v>
      </c>
      <c r="H229" s="319" t="s">
        <v>253</v>
      </c>
      <c r="I229" s="285" t="s">
        <v>614</v>
      </c>
      <c r="J229" s="285">
        <v>80.828800000000001</v>
      </c>
      <c r="K229" s="350"/>
      <c r="L229" s="350"/>
      <c r="M229" s="350"/>
      <c r="N229" s="342"/>
      <c r="O229" s="342"/>
    </row>
    <row r="230" spans="1:15" s="185" customFormat="1" x14ac:dyDescent="0.25">
      <c r="A230" s="328">
        <f t="shared" si="17"/>
        <v>228</v>
      </c>
      <c r="B230" s="196" t="s">
        <v>20</v>
      </c>
      <c r="C230" s="37" t="str">
        <f t="shared" si="15"/>
        <v>6UGPH_DORLAN</v>
      </c>
      <c r="D230" s="37"/>
      <c r="E230" s="38">
        <f>+'CALCULO TARIFAS CC '!$R$45</f>
        <v>0.67365264550770809</v>
      </c>
      <c r="F230" s="39">
        <f t="shared" si="20"/>
        <v>52.052</v>
      </c>
      <c r="G230" s="327">
        <f t="shared" si="16"/>
        <v>35.06</v>
      </c>
      <c r="H230" s="319" t="s">
        <v>253</v>
      </c>
      <c r="I230" s="285" t="s">
        <v>615</v>
      </c>
      <c r="J230" s="285">
        <v>52.052</v>
      </c>
      <c r="K230" s="350"/>
      <c r="L230" s="350"/>
      <c r="M230" s="350"/>
      <c r="N230" s="342"/>
      <c r="O230" s="342"/>
    </row>
    <row r="231" spans="1:15" s="185" customFormat="1" x14ac:dyDescent="0.25">
      <c r="A231" s="328">
        <f t="shared" si="17"/>
        <v>229</v>
      </c>
      <c r="B231" s="196" t="s">
        <v>20</v>
      </c>
      <c r="C231" s="37" t="str">
        <f t="shared" si="15"/>
        <v>6UGPH_SAKSDO</v>
      </c>
      <c r="D231" s="37"/>
      <c r="E231" s="38">
        <f>+'CALCULO TARIFAS CC '!$R$45</f>
        <v>0.67365264550770809</v>
      </c>
      <c r="F231" s="39">
        <f t="shared" si="20"/>
        <v>53.346800000000002</v>
      </c>
      <c r="G231" s="327">
        <f t="shared" si="16"/>
        <v>35.94</v>
      </c>
      <c r="H231" s="319" t="s">
        <v>253</v>
      </c>
      <c r="I231" s="285" t="s">
        <v>736</v>
      </c>
      <c r="J231" s="285">
        <v>53.346800000000002</v>
      </c>
      <c r="K231" s="350"/>
      <c r="L231" s="350"/>
      <c r="M231" s="350"/>
      <c r="N231" s="342"/>
      <c r="O231" s="342"/>
    </row>
    <row r="232" spans="1:15" s="185" customFormat="1" x14ac:dyDescent="0.25">
      <c r="A232" s="328">
        <f t="shared" si="17"/>
        <v>230</v>
      </c>
      <c r="B232" s="196" t="s">
        <v>20</v>
      </c>
      <c r="C232" s="37" t="str">
        <f t="shared" si="15"/>
        <v>6UGPH_SAKSGO</v>
      </c>
      <c r="D232" s="37"/>
      <c r="E232" s="38">
        <f>+'CALCULO TARIFAS CC '!$R$45</f>
        <v>0.67365264550770809</v>
      </c>
      <c r="F232" s="39">
        <f t="shared" si="20"/>
        <v>29.346699999999998</v>
      </c>
      <c r="G232" s="327">
        <f t="shared" si="16"/>
        <v>19.77</v>
      </c>
      <c r="H232" s="319" t="s">
        <v>253</v>
      </c>
      <c r="I232" s="285" t="s">
        <v>737</v>
      </c>
      <c r="J232" s="285">
        <v>29.346699999999998</v>
      </c>
      <c r="K232" s="350"/>
      <c r="L232" s="350"/>
      <c r="M232" s="350"/>
      <c r="N232" s="342"/>
      <c r="O232" s="342"/>
    </row>
    <row r="233" spans="1:15" s="185" customFormat="1" x14ac:dyDescent="0.25">
      <c r="A233" s="328">
        <f t="shared" si="17"/>
        <v>231</v>
      </c>
      <c r="B233" s="196" t="s">
        <v>20</v>
      </c>
      <c r="C233" s="37" t="str">
        <f t="shared" si="15"/>
        <v>6UGPH_SAKSLP</v>
      </c>
      <c r="D233" s="37"/>
      <c r="E233" s="38">
        <f>+'CALCULO TARIFAS CC '!$R$45</f>
        <v>0.67365264550770809</v>
      </c>
      <c r="F233" s="39">
        <f t="shared" si="20"/>
        <v>62.485900000000001</v>
      </c>
      <c r="G233" s="327">
        <f t="shared" si="16"/>
        <v>42.09</v>
      </c>
      <c r="H233" s="319" t="s">
        <v>253</v>
      </c>
      <c r="I233" s="285" t="s">
        <v>616</v>
      </c>
      <c r="J233" s="285">
        <v>62.485900000000001</v>
      </c>
      <c r="K233" s="350"/>
      <c r="L233" s="350"/>
      <c r="M233" s="350"/>
      <c r="N233" s="342"/>
      <c r="O233" s="342"/>
    </row>
    <row r="234" spans="1:15" s="185" customFormat="1" x14ac:dyDescent="0.25">
      <c r="A234" s="328">
        <f t="shared" si="17"/>
        <v>232</v>
      </c>
      <c r="B234" s="196" t="s">
        <v>20</v>
      </c>
      <c r="C234" s="37" t="str">
        <f t="shared" si="15"/>
        <v>6UGPH_SAKSMM</v>
      </c>
      <c r="D234" s="37"/>
      <c r="E234" s="38">
        <f>+'CALCULO TARIFAS CC '!$R$45</f>
        <v>0.67365264550770809</v>
      </c>
      <c r="F234" s="39">
        <f t="shared" si="20"/>
        <v>69.279300000000006</v>
      </c>
      <c r="G234" s="327">
        <f t="shared" si="16"/>
        <v>46.67</v>
      </c>
      <c r="H234" s="319" t="s">
        <v>253</v>
      </c>
      <c r="I234" s="285" t="s">
        <v>617</v>
      </c>
      <c r="J234" s="285">
        <v>69.279300000000006</v>
      </c>
      <c r="K234" s="350"/>
      <c r="L234" s="350"/>
      <c r="M234" s="350"/>
      <c r="N234" s="342"/>
      <c r="O234" s="342"/>
    </row>
    <row r="235" spans="1:15" s="185" customFormat="1" x14ac:dyDescent="0.25">
      <c r="A235" s="328">
        <f t="shared" si="17"/>
        <v>233</v>
      </c>
      <c r="B235" s="196" t="s">
        <v>20</v>
      </c>
      <c r="C235" s="37" t="str">
        <f t="shared" si="15"/>
        <v>6UGPH_SAKSSM</v>
      </c>
      <c r="D235" s="37"/>
      <c r="E235" s="38">
        <f>+'CALCULO TARIFAS CC '!$R$45</f>
        <v>0.67365264550770809</v>
      </c>
      <c r="F235" s="39">
        <f t="shared" si="20"/>
        <v>52.589799999999997</v>
      </c>
      <c r="G235" s="327">
        <f t="shared" si="16"/>
        <v>35.43</v>
      </c>
      <c r="H235" s="319" t="s">
        <v>253</v>
      </c>
      <c r="I235" s="285" t="s">
        <v>618</v>
      </c>
      <c r="J235" s="285">
        <v>52.589799999999997</v>
      </c>
      <c r="K235" s="350"/>
      <c r="L235" s="350"/>
      <c r="M235" s="350"/>
      <c r="N235" s="342"/>
      <c r="O235" s="342"/>
    </row>
    <row r="236" spans="1:15" s="185" customFormat="1" x14ac:dyDescent="0.25">
      <c r="A236" s="328">
        <f t="shared" si="17"/>
        <v>234</v>
      </c>
      <c r="B236" s="196" t="s">
        <v>20</v>
      </c>
      <c r="C236" s="37" t="str">
        <f t="shared" si="15"/>
        <v>6UGPH_SAKSVE</v>
      </c>
      <c r="D236" s="37"/>
      <c r="E236" s="38">
        <f>+'CALCULO TARIFAS CC '!$R$45</f>
        <v>0.67365264550770809</v>
      </c>
      <c r="F236" s="39">
        <f t="shared" si="20"/>
        <v>38.250300000000003</v>
      </c>
      <c r="G236" s="327">
        <f t="shared" si="16"/>
        <v>25.77</v>
      </c>
      <c r="H236" s="319" t="s">
        <v>253</v>
      </c>
      <c r="I236" s="285" t="s">
        <v>943</v>
      </c>
      <c r="J236" s="285">
        <v>38.250300000000003</v>
      </c>
      <c r="K236" s="350"/>
      <c r="L236" s="350"/>
      <c r="M236" s="350"/>
      <c r="N236" s="342"/>
      <c r="O236" s="342"/>
    </row>
    <row r="237" spans="1:15" s="185" customFormat="1" x14ac:dyDescent="0.25">
      <c r="A237" s="328">
        <f t="shared" si="17"/>
        <v>235</v>
      </c>
      <c r="B237" s="196" t="s">
        <v>20</v>
      </c>
      <c r="C237" s="37" t="str">
        <f t="shared" si="15"/>
        <v>6UGRANDTOWER</v>
      </c>
      <c r="D237" s="37"/>
      <c r="E237" s="38">
        <f>+'CALCULO TARIFAS CC '!$R$45</f>
        <v>0.67365264550770809</v>
      </c>
      <c r="F237" s="39">
        <f t="shared" si="20"/>
        <v>140.8475</v>
      </c>
      <c r="G237" s="327">
        <f t="shared" si="16"/>
        <v>94.88</v>
      </c>
      <c r="H237" s="319" t="s">
        <v>253</v>
      </c>
      <c r="I237" s="285" t="s">
        <v>676</v>
      </c>
      <c r="J237" s="285">
        <v>140.8475</v>
      </c>
      <c r="K237" s="350"/>
      <c r="L237" s="350"/>
      <c r="M237" s="350"/>
      <c r="N237" s="342"/>
      <c r="O237" s="342"/>
    </row>
    <row r="238" spans="1:15" s="185" customFormat="1" x14ac:dyDescent="0.25">
      <c r="A238" s="328">
        <f t="shared" si="17"/>
        <v>236</v>
      </c>
      <c r="B238" s="196" t="s">
        <v>20</v>
      </c>
      <c r="C238" s="37" t="str">
        <f t="shared" si="15"/>
        <v>6UGSK_JDIAZ</v>
      </c>
      <c r="D238" s="37"/>
      <c r="E238" s="38">
        <f>+'CALCULO TARIFAS CC '!$R$45</f>
        <v>0.67365264550770809</v>
      </c>
      <c r="F238" s="39">
        <f t="shared" si="20"/>
        <v>381.36380000000003</v>
      </c>
      <c r="G238" s="327">
        <f t="shared" si="16"/>
        <v>256.91000000000003</v>
      </c>
      <c r="H238" s="319" t="s">
        <v>253</v>
      </c>
      <c r="I238" s="285" t="s">
        <v>738</v>
      </c>
      <c r="J238" s="285">
        <v>381.36380000000003</v>
      </c>
      <c r="K238" s="350"/>
      <c r="L238" s="350"/>
      <c r="M238" s="350"/>
      <c r="N238" s="342"/>
      <c r="O238" s="342"/>
    </row>
    <row r="239" spans="1:15" s="185" customFormat="1" x14ac:dyDescent="0.25">
      <c r="A239" s="328">
        <f t="shared" si="17"/>
        <v>237</v>
      </c>
      <c r="B239" s="196" t="s">
        <v>20</v>
      </c>
      <c r="C239" s="37" t="str">
        <f t="shared" si="15"/>
        <v>6UGTOWER</v>
      </c>
      <c r="D239" s="37"/>
      <c r="E239" s="38">
        <f>+'CALCULO TARIFAS CC '!$R$45</f>
        <v>0.67365264550770809</v>
      </c>
      <c r="F239" s="39">
        <f t="shared" si="20"/>
        <v>437.86759999999998</v>
      </c>
      <c r="G239" s="327">
        <f t="shared" si="16"/>
        <v>294.97000000000003</v>
      </c>
      <c r="H239" s="319" t="s">
        <v>253</v>
      </c>
      <c r="I239" s="285" t="s">
        <v>48</v>
      </c>
      <c r="J239" s="285">
        <v>437.86759999999998</v>
      </c>
      <c r="K239" s="350"/>
      <c r="L239" s="350"/>
      <c r="M239" s="350"/>
      <c r="N239" s="342"/>
      <c r="O239" s="342"/>
    </row>
    <row r="240" spans="1:15" s="184" customFormat="1" x14ac:dyDescent="0.25">
      <c r="A240" s="328">
        <f t="shared" si="17"/>
        <v>238</v>
      </c>
      <c r="B240" s="196" t="s">
        <v>20</v>
      </c>
      <c r="C240" s="37" t="str">
        <f t="shared" si="15"/>
        <v>6UHAMEGLIO</v>
      </c>
      <c r="D240" s="37"/>
      <c r="E240" s="38">
        <f>+'CALCULO TARIFAS CC '!$R$45</f>
        <v>0.67365264550770809</v>
      </c>
      <c r="F240" s="39">
        <f t="shared" si="19"/>
        <v>11.581200000000001</v>
      </c>
      <c r="G240" s="327">
        <f t="shared" si="16"/>
        <v>7.8</v>
      </c>
      <c r="H240" s="319" t="s">
        <v>253</v>
      </c>
      <c r="I240" s="285" t="s">
        <v>417</v>
      </c>
      <c r="J240" s="285">
        <v>11.581200000000001</v>
      </c>
      <c r="K240" s="350"/>
      <c r="L240" s="350"/>
      <c r="M240" s="350"/>
      <c r="N240" s="342"/>
      <c r="O240" s="342"/>
    </row>
    <row r="241" spans="1:15" s="187" customFormat="1" x14ac:dyDescent="0.25">
      <c r="A241" s="328">
        <f t="shared" si="17"/>
        <v>239</v>
      </c>
      <c r="B241" s="196" t="s">
        <v>20</v>
      </c>
      <c r="C241" s="37" t="str">
        <f t="shared" si="15"/>
        <v>6UHARISTMO</v>
      </c>
      <c r="D241" s="37"/>
      <c r="E241" s="38">
        <f>+'CALCULO TARIFAS CC '!$R$45</f>
        <v>0.67365264550770809</v>
      </c>
      <c r="F241" s="39">
        <f t="shared" ref="F241:F257" si="21">ROUND(J241,4)</f>
        <v>325.94299999999998</v>
      </c>
      <c r="G241" s="327">
        <f t="shared" si="16"/>
        <v>219.57</v>
      </c>
      <c r="H241" s="319" t="s">
        <v>253</v>
      </c>
      <c r="I241" s="285" t="s">
        <v>647</v>
      </c>
      <c r="J241" s="285">
        <v>325.94299999999998</v>
      </c>
      <c r="K241" s="350"/>
      <c r="L241" s="350"/>
      <c r="M241" s="350"/>
      <c r="N241" s="342"/>
      <c r="O241" s="342"/>
    </row>
    <row r="242" spans="1:15" s="187" customFormat="1" x14ac:dyDescent="0.25">
      <c r="A242" s="328">
        <f t="shared" si="17"/>
        <v>240</v>
      </c>
      <c r="B242" s="196" t="s">
        <v>20</v>
      </c>
      <c r="C242" s="37" t="str">
        <f t="shared" si="15"/>
        <v>6UHBUENAV</v>
      </c>
      <c r="D242" s="37"/>
      <c r="E242" s="38">
        <f>+'CALCULO TARIFAS CC '!$R$45</f>
        <v>0.67365264550770809</v>
      </c>
      <c r="F242" s="39">
        <f t="shared" si="21"/>
        <v>167.50749999999999</v>
      </c>
      <c r="G242" s="327">
        <f t="shared" si="16"/>
        <v>112.84</v>
      </c>
      <c r="H242" s="319" t="s">
        <v>253</v>
      </c>
      <c r="I242" s="285" t="s">
        <v>431</v>
      </c>
      <c r="J242" s="285">
        <v>167.50749999999999</v>
      </c>
      <c r="K242" s="350"/>
      <c r="L242" s="350"/>
      <c r="M242" s="350"/>
      <c r="N242" s="342"/>
      <c r="O242" s="342"/>
    </row>
    <row r="243" spans="1:15" s="187" customFormat="1" x14ac:dyDescent="0.25">
      <c r="A243" s="328">
        <f t="shared" si="17"/>
        <v>241</v>
      </c>
      <c r="B243" s="196" t="s">
        <v>20</v>
      </c>
      <c r="C243" s="37" t="str">
        <f t="shared" si="15"/>
        <v>6UHCARIB</v>
      </c>
      <c r="D243" s="37"/>
      <c r="E243" s="38">
        <f>+'CALCULO TARIFAS CC '!$R$45</f>
        <v>0.67365264550770809</v>
      </c>
      <c r="F243" s="39">
        <f t="shared" si="21"/>
        <v>201.7311</v>
      </c>
      <c r="G243" s="327">
        <f t="shared" si="16"/>
        <v>135.9</v>
      </c>
      <c r="H243" s="319" t="s">
        <v>253</v>
      </c>
      <c r="I243" s="285" t="s">
        <v>931</v>
      </c>
      <c r="J243" s="285">
        <v>201.7311</v>
      </c>
      <c r="K243" s="350"/>
      <c r="L243" s="350"/>
      <c r="M243" s="350"/>
      <c r="N243" s="342"/>
      <c r="O243" s="342"/>
    </row>
    <row r="244" spans="1:15" s="187" customFormat="1" x14ac:dyDescent="0.25">
      <c r="A244" s="328">
        <f t="shared" si="17"/>
        <v>242</v>
      </c>
      <c r="B244" s="196" t="s">
        <v>20</v>
      </c>
      <c r="C244" s="37" t="str">
        <f t="shared" si="15"/>
        <v>6UHCENTR72</v>
      </c>
      <c r="D244" s="37"/>
      <c r="E244" s="38">
        <f>+'CALCULO TARIFAS CC '!$R$45</f>
        <v>0.67365264550770809</v>
      </c>
      <c r="F244" s="39">
        <f t="shared" si="21"/>
        <v>96.461699999999993</v>
      </c>
      <c r="G244" s="327">
        <f t="shared" si="16"/>
        <v>64.98</v>
      </c>
      <c r="H244" s="319" t="s">
        <v>253</v>
      </c>
      <c r="I244" s="285" t="s">
        <v>509</v>
      </c>
      <c r="J244" s="285">
        <v>96.461699999999993</v>
      </c>
      <c r="K244" s="350"/>
      <c r="L244" s="350"/>
      <c r="M244" s="350"/>
      <c r="N244" s="342"/>
      <c r="O244" s="342"/>
    </row>
    <row r="245" spans="1:15" s="187" customFormat="1" x14ac:dyDescent="0.25">
      <c r="A245" s="328">
        <f t="shared" si="17"/>
        <v>243</v>
      </c>
      <c r="B245" s="196" t="s">
        <v>20</v>
      </c>
      <c r="C245" s="37" t="str">
        <f t="shared" si="15"/>
        <v>6UHCOURTY</v>
      </c>
      <c r="D245" s="37"/>
      <c r="E245" s="38">
        <f>+'CALCULO TARIFAS CC '!$R$45</f>
        <v>0.67365264550770809</v>
      </c>
      <c r="F245" s="39">
        <f t="shared" si="21"/>
        <v>124.5521</v>
      </c>
      <c r="G245" s="327">
        <f t="shared" si="16"/>
        <v>83.9</v>
      </c>
      <c r="H245" s="319" t="s">
        <v>253</v>
      </c>
      <c r="I245" s="285" t="s">
        <v>619</v>
      </c>
      <c r="J245" s="285">
        <v>124.5521</v>
      </c>
      <c r="K245" s="350"/>
      <c r="L245" s="350"/>
      <c r="M245" s="350"/>
      <c r="N245" s="342"/>
      <c r="O245" s="342"/>
    </row>
    <row r="246" spans="1:15" s="187" customFormat="1" x14ac:dyDescent="0.25">
      <c r="A246" s="328">
        <f t="shared" si="17"/>
        <v>244</v>
      </c>
      <c r="B246" s="196" t="s">
        <v>20</v>
      </c>
      <c r="C246" s="37" t="str">
        <f t="shared" si="15"/>
        <v>6UHCROWNETOC</v>
      </c>
      <c r="D246" s="37"/>
      <c r="E246" s="38">
        <f>+'CALCULO TARIFAS CC '!$R$45</f>
        <v>0.67365264550770809</v>
      </c>
      <c r="F246" s="39">
        <f t="shared" si="21"/>
        <v>88.888300000000001</v>
      </c>
      <c r="G246" s="327">
        <f t="shared" si="16"/>
        <v>59.88</v>
      </c>
      <c r="H246" s="319" t="s">
        <v>253</v>
      </c>
      <c r="I246" s="285" t="s">
        <v>510</v>
      </c>
      <c r="J246" s="285">
        <v>88.888300000000001</v>
      </c>
      <c r="K246" s="350"/>
      <c r="L246" s="350"/>
      <c r="M246" s="350"/>
      <c r="N246" s="342"/>
      <c r="O246" s="342"/>
    </row>
    <row r="247" spans="1:15" s="187" customFormat="1" x14ac:dyDescent="0.25">
      <c r="A247" s="328">
        <f t="shared" si="17"/>
        <v>245</v>
      </c>
      <c r="B247" s="196" t="s">
        <v>20</v>
      </c>
      <c r="C247" s="37" t="str">
        <f t="shared" si="15"/>
        <v>6UHHINN</v>
      </c>
      <c r="D247" s="37"/>
      <c r="E247" s="38">
        <f>+'CALCULO TARIFAS CC '!$R$45</f>
        <v>0.67365264550770809</v>
      </c>
      <c r="F247" s="39">
        <f t="shared" si="21"/>
        <v>73.349599999999995</v>
      </c>
      <c r="G247" s="327">
        <f t="shared" si="16"/>
        <v>49.41</v>
      </c>
      <c r="H247" s="319" t="s">
        <v>253</v>
      </c>
      <c r="I247" s="285" t="s">
        <v>429</v>
      </c>
      <c r="J247" s="285">
        <v>73.349599999999995</v>
      </c>
      <c r="K247" s="350"/>
      <c r="L247" s="350"/>
      <c r="M247" s="350"/>
      <c r="N247" s="342"/>
      <c r="O247" s="342"/>
    </row>
    <row r="248" spans="1:15" s="187" customFormat="1" x14ac:dyDescent="0.25">
      <c r="A248" s="328">
        <f t="shared" si="17"/>
        <v>246</v>
      </c>
      <c r="B248" s="196" t="s">
        <v>20</v>
      </c>
      <c r="C248" s="37" t="str">
        <f t="shared" si="15"/>
        <v>6UHHINNEX67</v>
      </c>
      <c r="D248" s="37"/>
      <c r="E248" s="38">
        <f>+'CALCULO TARIFAS CC '!$R$45</f>
        <v>0.67365264550770809</v>
      </c>
      <c r="F248" s="39">
        <f t="shared" si="21"/>
        <v>143.69370000000001</v>
      </c>
      <c r="G248" s="327">
        <f t="shared" si="16"/>
        <v>96.8</v>
      </c>
      <c r="H248" s="319" t="s">
        <v>253</v>
      </c>
      <c r="I248" s="285" t="s">
        <v>511</v>
      </c>
      <c r="J248" s="285">
        <v>143.69370000000001</v>
      </c>
      <c r="K248" s="350"/>
      <c r="L248" s="350"/>
      <c r="M248" s="350"/>
      <c r="N248" s="342"/>
      <c r="O248" s="342"/>
    </row>
    <row r="249" spans="1:15" s="187" customFormat="1" x14ac:dyDescent="0.25">
      <c r="A249" s="328">
        <f t="shared" si="17"/>
        <v>247</v>
      </c>
      <c r="B249" s="196" t="s">
        <v>20</v>
      </c>
      <c r="C249" s="37" t="str">
        <f t="shared" si="15"/>
        <v>6UHIPICA</v>
      </c>
      <c r="D249" s="37"/>
      <c r="E249" s="38">
        <f>+'CALCULO TARIFAS CC '!$R$45</f>
        <v>0.67365264550770809</v>
      </c>
      <c r="F249" s="39">
        <f t="shared" si="21"/>
        <v>655.91340000000002</v>
      </c>
      <c r="G249" s="327">
        <f t="shared" si="16"/>
        <v>441.86</v>
      </c>
      <c r="H249" s="319" t="s">
        <v>253</v>
      </c>
      <c r="I249" s="285" t="s">
        <v>739</v>
      </c>
      <c r="J249" s="285">
        <v>655.91340000000002</v>
      </c>
      <c r="K249" s="350"/>
      <c r="L249" s="350"/>
      <c r="M249" s="350"/>
      <c r="N249" s="342"/>
      <c r="O249" s="342"/>
    </row>
    <row r="250" spans="1:15" s="187" customFormat="1" x14ac:dyDescent="0.25">
      <c r="A250" s="328">
        <f t="shared" si="17"/>
        <v>248</v>
      </c>
      <c r="B250" s="196" t="s">
        <v>20</v>
      </c>
      <c r="C250" s="37" t="str">
        <f t="shared" si="15"/>
        <v>6UHITALIANA</v>
      </c>
      <c r="D250" s="37"/>
      <c r="E250" s="38">
        <f>+'CALCULO TARIFAS CC '!$R$45</f>
        <v>0.67365264550770809</v>
      </c>
      <c r="F250" s="39">
        <f t="shared" si="21"/>
        <v>93.1858</v>
      </c>
      <c r="G250" s="327">
        <f t="shared" si="16"/>
        <v>62.77</v>
      </c>
      <c r="H250" s="319" t="s">
        <v>253</v>
      </c>
      <c r="I250" s="285" t="s">
        <v>740</v>
      </c>
      <c r="J250" s="285">
        <v>93.1858</v>
      </c>
      <c r="K250" s="350"/>
      <c r="L250" s="350"/>
      <c r="M250" s="350"/>
      <c r="N250" s="342"/>
      <c r="O250" s="342"/>
    </row>
    <row r="251" spans="1:15" s="187" customFormat="1" x14ac:dyDescent="0.25">
      <c r="A251" s="328">
        <f t="shared" si="17"/>
        <v>249</v>
      </c>
      <c r="B251" s="196" t="s">
        <v>20</v>
      </c>
      <c r="C251" s="37" t="str">
        <f t="shared" si="15"/>
        <v>6UHMELIA</v>
      </c>
      <c r="D251" s="37"/>
      <c r="E251" s="38">
        <f>+'CALCULO TARIFAS CC '!$R$45</f>
        <v>0.67365264550770809</v>
      </c>
      <c r="F251" s="39">
        <f t="shared" si="21"/>
        <v>21.156199999999998</v>
      </c>
      <c r="G251" s="327">
        <f t="shared" si="16"/>
        <v>14.25</v>
      </c>
      <c r="H251" s="319" t="s">
        <v>253</v>
      </c>
      <c r="I251" s="285" t="s">
        <v>820</v>
      </c>
      <c r="J251" s="285">
        <v>21.156199999999998</v>
      </c>
      <c r="K251" s="350"/>
      <c r="L251" s="350"/>
      <c r="M251" s="350"/>
      <c r="N251" s="342"/>
      <c r="O251" s="342"/>
    </row>
    <row r="252" spans="1:15" s="187" customFormat="1" x14ac:dyDescent="0.25">
      <c r="A252" s="328">
        <f t="shared" si="17"/>
        <v>250</v>
      </c>
      <c r="B252" s="196" t="s">
        <v>20</v>
      </c>
      <c r="C252" s="37" t="str">
        <f t="shared" si="15"/>
        <v>6UHOSPNAC</v>
      </c>
      <c r="D252" s="37"/>
      <c r="E252" s="38">
        <f>+'CALCULO TARIFAS CC '!$R$45</f>
        <v>0.67365264550770809</v>
      </c>
      <c r="F252" s="39">
        <f t="shared" si="21"/>
        <v>407.98289999999997</v>
      </c>
      <c r="G252" s="327">
        <f t="shared" si="16"/>
        <v>274.83999999999997</v>
      </c>
      <c r="H252" s="319" t="s">
        <v>253</v>
      </c>
      <c r="I252" s="285" t="s">
        <v>457</v>
      </c>
      <c r="J252" s="285">
        <v>407.98289999999997</v>
      </c>
      <c r="K252" s="350"/>
      <c r="L252" s="350"/>
      <c r="M252" s="350"/>
      <c r="N252" s="342"/>
      <c r="O252" s="342"/>
    </row>
    <row r="253" spans="1:15" s="187" customFormat="1" x14ac:dyDescent="0.25">
      <c r="A253" s="328">
        <f t="shared" si="17"/>
        <v>251</v>
      </c>
      <c r="B253" s="196" t="s">
        <v>20</v>
      </c>
      <c r="C253" s="37" t="str">
        <f t="shared" si="15"/>
        <v>6UHOTELW</v>
      </c>
      <c r="D253" s="37"/>
      <c r="E253" s="38">
        <f>+'CALCULO TARIFAS CC '!$R$45</f>
        <v>0.67365264550770809</v>
      </c>
      <c r="F253" s="39">
        <f t="shared" si="21"/>
        <v>318.50450000000001</v>
      </c>
      <c r="G253" s="327">
        <f t="shared" si="16"/>
        <v>214.56</v>
      </c>
      <c r="H253" s="319" t="s">
        <v>253</v>
      </c>
      <c r="I253" s="285" t="s">
        <v>847</v>
      </c>
      <c r="J253" s="285">
        <v>318.50450000000001</v>
      </c>
      <c r="K253" s="350"/>
      <c r="L253" s="350"/>
      <c r="M253" s="350"/>
      <c r="N253" s="342"/>
      <c r="O253" s="342"/>
    </row>
    <row r="254" spans="1:15" s="187" customFormat="1" x14ac:dyDescent="0.25">
      <c r="A254" s="328">
        <f t="shared" si="17"/>
        <v>252</v>
      </c>
      <c r="B254" s="196" t="s">
        <v>20</v>
      </c>
      <c r="C254" s="37" t="str">
        <f t="shared" si="15"/>
        <v>6UHPALACIOS</v>
      </c>
      <c r="D254" s="37"/>
      <c r="E254" s="38">
        <f>+'CALCULO TARIFAS CC '!$R$45</f>
        <v>0.67365264550770809</v>
      </c>
      <c r="F254" s="39">
        <f t="shared" si="21"/>
        <v>191.309</v>
      </c>
      <c r="G254" s="327">
        <f t="shared" si="16"/>
        <v>128.88</v>
      </c>
      <c r="H254" s="319" t="s">
        <v>253</v>
      </c>
      <c r="I254" s="285" t="s">
        <v>741</v>
      </c>
      <c r="J254" s="285">
        <v>191.309</v>
      </c>
      <c r="K254" s="350"/>
      <c r="L254" s="350"/>
      <c r="M254" s="350"/>
      <c r="N254" s="342"/>
      <c r="O254" s="342"/>
    </row>
    <row r="255" spans="1:15" s="187" customFormat="1" x14ac:dyDescent="0.25">
      <c r="A255" s="328">
        <f t="shared" si="17"/>
        <v>253</v>
      </c>
      <c r="B255" s="196" t="s">
        <v>20</v>
      </c>
      <c r="C255" s="37" t="str">
        <f t="shared" si="15"/>
        <v>6UHPBLANCA</v>
      </c>
      <c r="D255" s="37"/>
      <c r="E255" s="38">
        <f>+'CALCULO TARIFAS CC '!$R$45</f>
        <v>0.67365264550770809</v>
      </c>
      <c r="F255" s="39">
        <f t="shared" si="21"/>
        <v>522.53200000000004</v>
      </c>
      <c r="G255" s="327">
        <f t="shared" si="16"/>
        <v>352.01</v>
      </c>
      <c r="H255" s="319" t="s">
        <v>253</v>
      </c>
      <c r="I255" s="285" t="s">
        <v>742</v>
      </c>
      <c r="J255" s="285">
        <v>522.53200000000004</v>
      </c>
      <c r="K255" s="350"/>
      <c r="L255" s="350"/>
      <c r="M255" s="350"/>
      <c r="N255" s="342"/>
      <c r="O255" s="342"/>
    </row>
    <row r="256" spans="1:15" s="187" customFormat="1" x14ac:dyDescent="0.25">
      <c r="A256" s="328">
        <f t="shared" si="17"/>
        <v>254</v>
      </c>
      <c r="B256" s="196" t="s">
        <v>20</v>
      </c>
      <c r="C256" s="37" t="str">
        <f t="shared" si="15"/>
        <v>6UHPBONITA</v>
      </c>
      <c r="D256" s="37"/>
      <c r="E256" s="38">
        <f>+'CALCULO TARIFAS CC '!$R$45</f>
        <v>0.67365264550770809</v>
      </c>
      <c r="F256" s="39">
        <f t="shared" si="21"/>
        <v>356.78680000000003</v>
      </c>
      <c r="G256" s="327">
        <f t="shared" si="16"/>
        <v>240.35</v>
      </c>
      <c r="H256" s="319" t="s">
        <v>253</v>
      </c>
      <c r="I256" s="285" t="s">
        <v>428</v>
      </c>
      <c r="J256" s="285">
        <v>356.78680000000003</v>
      </c>
      <c r="K256" s="350"/>
      <c r="L256" s="350"/>
      <c r="M256" s="350"/>
      <c r="N256" s="342"/>
      <c r="O256" s="342"/>
    </row>
    <row r="257" spans="1:15" s="184" customFormat="1" x14ac:dyDescent="0.25">
      <c r="A257" s="328">
        <f t="shared" si="17"/>
        <v>255</v>
      </c>
      <c r="B257" s="196" t="s">
        <v>20</v>
      </c>
      <c r="C257" s="37" t="str">
        <f t="shared" si="15"/>
        <v>6UHPPACIFICA</v>
      </c>
      <c r="D257" s="37"/>
      <c r="E257" s="38">
        <f>+'CALCULO TARIFAS CC '!$R$45</f>
        <v>0.67365264550770809</v>
      </c>
      <c r="F257" s="39">
        <f t="shared" si="21"/>
        <v>623.74829999999997</v>
      </c>
      <c r="G257" s="327">
        <f t="shared" si="16"/>
        <v>420.19</v>
      </c>
      <c r="H257" s="319" t="s">
        <v>253</v>
      </c>
      <c r="I257" s="285" t="s">
        <v>49</v>
      </c>
      <c r="J257" s="285">
        <v>623.74829999999997</v>
      </c>
      <c r="K257" s="350"/>
      <c r="L257" s="350"/>
      <c r="M257" s="350"/>
      <c r="N257" s="342"/>
      <c r="O257" s="342"/>
    </row>
    <row r="258" spans="1:15" s="184" customFormat="1" x14ac:dyDescent="0.25">
      <c r="A258" s="328">
        <f t="shared" si="17"/>
        <v>256</v>
      </c>
      <c r="B258" s="196" t="s">
        <v>20</v>
      </c>
      <c r="C258" s="37" t="str">
        <f t="shared" si="15"/>
        <v>6UHPROPERT</v>
      </c>
      <c r="D258" s="37"/>
      <c r="E258" s="38">
        <f>+'CALCULO TARIFAS CC '!$R$45</f>
        <v>0.67365264550770809</v>
      </c>
      <c r="F258" s="39">
        <f t="shared" si="19"/>
        <v>272.74020000000002</v>
      </c>
      <c r="G258" s="327">
        <f t="shared" si="16"/>
        <v>183.73</v>
      </c>
      <c r="H258" s="319" t="s">
        <v>253</v>
      </c>
      <c r="I258" s="285" t="s">
        <v>458</v>
      </c>
      <c r="J258" s="285">
        <v>272.74020000000002</v>
      </c>
      <c r="K258" s="350"/>
      <c r="L258" s="350"/>
      <c r="M258" s="350"/>
      <c r="N258" s="342"/>
      <c r="O258" s="342"/>
    </row>
    <row r="259" spans="1:15" s="184" customFormat="1" x14ac:dyDescent="0.25">
      <c r="A259" s="328">
        <f t="shared" si="17"/>
        <v>257</v>
      </c>
      <c r="B259" s="196" t="s">
        <v>20</v>
      </c>
      <c r="C259" s="37" t="str">
        <f t="shared" ref="C259:C322" si="22">UPPER(I259)</f>
        <v>6UHRIANTOC</v>
      </c>
      <c r="D259" s="37"/>
      <c r="E259" s="38">
        <f>+'CALCULO TARIFAS CC '!$R$45</f>
        <v>0.67365264550770809</v>
      </c>
      <c r="F259" s="39">
        <f t="shared" si="19"/>
        <v>92.293599999999998</v>
      </c>
      <c r="G259" s="327">
        <f t="shared" si="16"/>
        <v>62.17</v>
      </c>
      <c r="H259" s="319" t="s">
        <v>253</v>
      </c>
      <c r="I259" s="285" t="s">
        <v>418</v>
      </c>
      <c r="J259" s="285">
        <v>92.293599999999998</v>
      </c>
      <c r="K259" s="350"/>
      <c r="L259" s="350"/>
      <c r="M259" s="350"/>
      <c r="N259" s="342"/>
      <c r="O259" s="342"/>
    </row>
    <row r="260" spans="1:15" s="184" customFormat="1" x14ac:dyDescent="0.25">
      <c r="A260" s="328">
        <f t="shared" si="17"/>
        <v>258</v>
      </c>
      <c r="B260" s="196" t="s">
        <v>20</v>
      </c>
      <c r="C260" s="37" t="str">
        <f t="shared" si="22"/>
        <v>6UHRIU</v>
      </c>
      <c r="D260" s="37"/>
      <c r="E260" s="38">
        <f>+'CALCULO TARIFAS CC '!$R$45</f>
        <v>0.67365264550770809</v>
      </c>
      <c r="F260" s="39">
        <f t="shared" si="19"/>
        <v>453.58319999999998</v>
      </c>
      <c r="G260" s="327">
        <f t="shared" ref="G260:G323" si="23">ROUND(F260*E260,2)</f>
        <v>305.56</v>
      </c>
      <c r="H260" s="319" t="s">
        <v>253</v>
      </c>
      <c r="I260" s="285" t="s">
        <v>743</v>
      </c>
      <c r="J260" s="285">
        <v>453.58319999999998</v>
      </c>
      <c r="K260" s="350"/>
      <c r="L260" s="350"/>
      <c r="M260" s="350"/>
      <c r="N260" s="342"/>
      <c r="O260" s="342"/>
    </row>
    <row r="261" spans="1:15" s="184" customFormat="1" x14ac:dyDescent="0.25">
      <c r="A261" s="328">
        <f t="shared" ref="A261:A324" si="24">A260+1</f>
        <v>259</v>
      </c>
      <c r="B261" s="196" t="s">
        <v>20</v>
      </c>
      <c r="C261" s="37" t="str">
        <f t="shared" si="22"/>
        <v>6UHSANFE20</v>
      </c>
      <c r="D261" s="37"/>
      <c r="E261" s="38">
        <f>+'CALCULO TARIFAS CC '!$R$45</f>
        <v>0.67365264550770809</v>
      </c>
      <c r="F261" s="39">
        <f t="shared" si="19"/>
        <v>132.37459999999999</v>
      </c>
      <c r="G261" s="327">
        <f t="shared" si="23"/>
        <v>89.17</v>
      </c>
      <c r="H261" s="319" t="s">
        <v>253</v>
      </c>
      <c r="I261" s="285" t="s">
        <v>512</v>
      </c>
      <c r="J261" s="285">
        <v>132.37459999999999</v>
      </c>
      <c r="K261" s="350"/>
      <c r="L261" s="350"/>
      <c r="M261" s="350"/>
      <c r="N261" s="342"/>
      <c r="O261" s="342"/>
    </row>
    <row r="262" spans="1:15" s="184" customFormat="1" x14ac:dyDescent="0.25">
      <c r="A262" s="328">
        <f t="shared" si="24"/>
        <v>260</v>
      </c>
      <c r="B262" s="196" t="s">
        <v>20</v>
      </c>
      <c r="C262" s="37" t="str">
        <f t="shared" si="22"/>
        <v>6UHSDIAMOND</v>
      </c>
      <c r="D262" s="37"/>
      <c r="E262" s="38">
        <f>+'CALCULO TARIFAS CC '!$R$45</f>
        <v>0.67365264550770809</v>
      </c>
      <c r="F262" s="39">
        <f t="shared" si="19"/>
        <v>155.32040000000001</v>
      </c>
      <c r="G262" s="327">
        <f t="shared" si="23"/>
        <v>104.63</v>
      </c>
      <c r="H262" s="319" t="s">
        <v>253</v>
      </c>
      <c r="I262" s="285" t="s">
        <v>551</v>
      </c>
      <c r="J262" s="285">
        <v>155.32040000000001</v>
      </c>
      <c r="K262" s="350"/>
      <c r="L262" s="350"/>
      <c r="M262" s="350"/>
      <c r="N262" s="342"/>
      <c r="O262" s="342"/>
    </row>
    <row r="263" spans="1:15" x14ac:dyDescent="0.25">
      <c r="A263" s="328">
        <f t="shared" si="24"/>
        <v>261</v>
      </c>
      <c r="B263" s="196" t="s">
        <v>20</v>
      </c>
      <c r="C263" s="37" t="str">
        <f t="shared" si="22"/>
        <v>6UHSMARIA</v>
      </c>
      <c r="D263" s="37"/>
      <c r="E263" s="38">
        <f>+'CALCULO TARIFAS CC '!$R$45</f>
        <v>0.67365264550770809</v>
      </c>
      <c r="F263" s="39">
        <f t="shared" si="6"/>
        <v>205.5412</v>
      </c>
      <c r="G263" s="327">
        <f t="shared" si="23"/>
        <v>138.46</v>
      </c>
      <c r="H263" s="319" t="s">
        <v>253</v>
      </c>
      <c r="I263" s="285" t="s">
        <v>459</v>
      </c>
      <c r="J263" s="285">
        <v>205.5412</v>
      </c>
      <c r="K263" s="350"/>
      <c r="L263" s="350"/>
      <c r="M263" s="350"/>
      <c r="N263" s="342"/>
      <c r="O263" s="342"/>
    </row>
    <row r="264" spans="1:15" x14ac:dyDescent="0.25">
      <c r="A264" s="328">
        <f t="shared" si="24"/>
        <v>262</v>
      </c>
      <c r="B264" s="196" t="s">
        <v>20</v>
      </c>
      <c r="C264" s="37" t="str">
        <f t="shared" si="22"/>
        <v>6UHSOLOY</v>
      </c>
      <c r="D264" s="37"/>
      <c r="E264" s="38">
        <f>+'CALCULO TARIFAS CC '!$R$45</f>
        <v>0.67365264550770809</v>
      </c>
      <c r="F264" s="39">
        <f t="shared" si="6"/>
        <v>77.550200000000004</v>
      </c>
      <c r="G264" s="327">
        <f t="shared" si="23"/>
        <v>52.24</v>
      </c>
      <c r="H264" s="319" t="s">
        <v>253</v>
      </c>
      <c r="I264" s="285" t="s">
        <v>552</v>
      </c>
      <c r="J264" s="285">
        <v>77.550200000000004</v>
      </c>
      <c r="K264" s="350"/>
      <c r="L264" s="350"/>
      <c r="M264" s="350"/>
      <c r="N264" s="342"/>
      <c r="O264" s="342"/>
    </row>
    <row r="265" spans="1:15" x14ac:dyDescent="0.25">
      <c r="A265" s="328">
        <f t="shared" si="24"/>
        <v>263</v>
      </c>
      <c r="B265" s="196" t="s">
        <v>20</v>
      </c>
      <c r="C265" s="37" t="str">
        <f t="shared" si="22"/>
        <v>6UHUNGSHENG</v>
      </c>
      <c r="D265" s="37"/>
      <c r="E265" s="38">
        <f>+'CALCULO TARIFAS CC '!$R$45</f>
        <v>0.67365264550770809</v>
      </c>
      <c r="F265" s="39">
        <f t="shared" ref="F265:F272" si="25">ROUND(J265,4)</f>
        <v>86.6982</v>
      </c>
      <c r="G265" s="327">
        <f t="shared" si="23"/>
        <v>58.4</v>
      </c>
      <c r="H265" s="319" t="s">
        <v>253</v>
      </c>
      <c r="I265" s="285" t="s">
        <v>620</v>
      </c>
      <c r="J265" s="285">
        <v>86.6982</v>
      </c>
      <c r="K265" s="351"/>
      <c r="L265" s="350"/>
      <c r="M265" s="350"/>
      <c r="N265" s="342"/>
      <c r="O265" s="342"/>
    </row>
    <row r="266" spans="1:15" s="154" customFormat="1" x14ac:dyDescent="0.25">
      <c r="A266" s="328">
        <f t="shared" si="24"/>
        <v>264</v>
      </c>
      <c r="B266" s="196" t="s">
        <v>20</v>
      </c>
      <c r="C266" s="37" t="str">
        <f t="shared" si="22"/>
        <v>6UHWESTINCE</v>
      </c>
      <c r="D266" s="37"/>
      <c r="E266" s="38">
        <f>+'CALCULO TARIFAS CC '!$R$45</f>
        <v>0.67365264550770809</v>
      </c>
      <c r="F266" s="39">
        <f t="shared" si="25"/>
        <v>204.1634</v>
      </c>
      <c r="G266" s="327">
        <f t="shared" si="23"/>
        <v>137.54</v>
      </c>
      <c r="H266" s="319" t="s">
        <v>253</v>
      </c>
      <c r="I266" s="285" t="s">
        <v>513</v>
      </c>
      <c r="J266" s="285">
        <v>204.1634</v>
      </c>
      <c r="K266" s="350"/>
      <c r="L266" s="350"/>
      <c r="M266" s="350"/>
      <c r="N266" s="342"/>
      <c r="O266" s="342"/>
    </row>
    <row r="267" spans="1:15" s="154" customFormat="1" x14ac:dyDescent="0.25">
      <c r="A267" s="328">
        <f t="shared" si="24"/>
        <v>265</v>
      </c>
      <c r="B267" s="196" t="s">
        <v>20</v>
      </c>
      <c r="C267" s="37" t="str">
        <f t="shared" si="22"/>
        <v>6UHWYND_AB</v>
      </c>
      <c r="D267" s="37"/>
      <c r="E267" s="38">
        <f>+'CALCULO TARIFAS CC '!$R$45</f>
        <v>0.67365264550770809</v>
      </c>
      <c r="F267" s="39">
        <f t="shared" si="25"/>
        <v>314.87049999999999</v>
      </c>
      <c r="G267" s="327">
        <f t="shared" si="23"/>
        <v>212.11</v>
      </c>
      <c r="H267" s="319" t="s">
        <v>253</v>
      </c>
      <c r="I267" s="285" t="s">
        <v>415</v>
      </c>
      <c r="J267" s="285">
        <v>314.87049999999999</v>
      </c>
      <c r="K267" s="350"/>
      <c r="L267" s="350"/>
      <c r="M267" s="350"/>
      <c r="N267" s="342"/>
      <c r="O267" s="342"/>
    </row>
    <row r="268" spans="1:15" s="154" customFormat="1" x14ac:dyDescent="0.25">
      <c r="A268" s="328">
        <f t="shared" si="24"/>
        <v>266</v>
      </c>
      <c r="B268" s="196" t="s">
        <v>20</v>
      </c>
      <c r="C268" s="37" t="str">
        <f t="shared" si="22"/>
        <v>6UHYATTPLACE</v>
      </c>
      <c r="D268" s="37"/>
      <c r="E268" s="38">
        <f>+'CALCULO TARIFAS CC '!$R$45</f>
        <v>0.67365264550770809</v>
      </c>
      <c r="F268" s="39">
        <f t="shared" si="25"/>
        <v>89.178899999999999</v>
      </c>
      <c r="G268" s="327">
        <f t="shared" si="23"/>
        <v>60.08</v>
      </c>
      <c r="H268" s="319" t="s">
        <v>253</v>
      </c>
      <c r="I268" s="285" t="s">
        <v>744</v>
      </c>
      <c r="J268" s="285">
        <v>89.178899999999999</v>
      </c>
      <c r="K268" s="350"/>
      <c r="L268" s="350"/>
      <c r="M268" s="350"/>
      <c r="N268" s="342"/>
      <c r="O268" s="342"/>
    </row>
    <row r="269" spans="1:15" s="154" customFormat="1" x14ac:dyDescent="0.25">
      <c r="A269" s="328">
        <f t="shared" si="24"/>
        <v>267</v>
      </c>
      <c r="B269" s="196" t="s">
        <v>20</v>
      </c>
      <c r="C269" s="37" t="str">
        <f t="shared" si="22"/>
        <v>6UICEGAMING</v>
      </c>
      <c r="D269" s="37"/>
      <c r="E269" s="38">
        <f>+'CALCULO TARIFAS CC '!$R$45</f>
        <v>0.67365264550770809</v>
      </c>
      <c r="F269" s="39">
        <f t="shared" si="25"/>
        <v>181.5658</v>
      </c>
      <c r="G269" s="327">
        <f t="shared" si="23"/>
        <v>122.31</v>
      </c>
      <c r="H269" s="319" t="s">
        <v>253</v>
      </c>
      <c r="I269" s="285" t="s">
        <v>460</v>
      </c>
      <c r="J269" s="285">
        <v>181.5658</v>
      </c>
      <c r="K269" s="350"/>
      <c r="L269" s="350"/>
      <c r="M269" s="350"/>
      <c r="N269" s="342"/>
      <c r="O269" s="342"/>
    </row>
    <row r="270" spans="1:15" x14ac:dyDescent="0.25">
      <c r="A270" s="328">
        <f t="shared" si="24"/>
        <v>268</v>
      </c>
      <c r="B270" s="196" t="s">
        <v>20</v>
      </c>
      <c r="C270" s="37" t="str">
        <f t="shared" si="22"/>
        <v>6UINDAGUAD</v>
      </c>
      <c r="D270" s="37"/>
      <c r="E270" s="38">
        <f>+'CALCULO TARIFAS CC '!$R$45</f>
        <v>0.67365264550770809</v>
      </c>
      <c r="F270" s="39">
        <f t="shared" si="25"/>
        <v>106.0954</v>
      </c>
      <c r="G270" s="327">
        <f t="shared" si="23"/>
        <v>71.47</v>
      </c>
      <c r="H270" s="319" t="s">
        <v>253</v>
      </c>
      <c r="I270" s="285" t="s">
        <v>447</v>
      </c>
      <c r="J270" s="285">
        <v>106.0954</v>
      </c>
      <c r="K270" s="350"/>
      <c r="L270" s="350"/>
      <c r="M270" s="350"/>
      <c r="N270" s="342"/>
      <c r="O270" s="342"/>
    </row>
    <row r="271" spans="1:15" x14ac:dyDescent="0.25">
      <c r="A271" s="328">
        <f t="shared" si="24"/>
        <v>269</v>
      </c>
      <c r="B271" s="196" t="s">
        <v>20</v>
      </c>
      <c r="C271" s="37" t="str">
        <f t="shared" si="22"/>
        <v>6UINDALANJ</v>
      </c>
      <c r="D271" s="37"/>
      <c r="E271" s="38">
        <f>+'CALCULO TARIFAS CC '!$R$45</f>
        <v>0.67365264550770809</v>
      </c>
      <c r="F271" s="39">
        <f t="shared" si="25"/>
        <v>208.9974</v>
      </c>
      <c r="G271" s="327">
        <f t="shared" si="23"/>
        <v>140.79</v>
      </c>
      <c r="H271" s="319" t="s">
        <v>253</v>
      </c>
      <c r="I271" s="285" t="s">
        <v>448</v>
      </c>
      <c r="J271" s="285">
        <v>208.9974</v>
      </c>
      <c r="K271" s="350"/>
      <c r="L271" s="350"/>
      <c r="M271" s="350"/>
      <c r="N271" s="342"/>
      <c r="O271" s="342"/>
    </row>
    <row r="272" spans="1:15" x14ac:dyDescent="0.25">
      <c r="A272" s="328">
        <f t="shared" si="24"/>
        <v>270</v>
      </c>
      <c r="B272" s="196" t="s">
        <v>20</v>
      </c>
      <c r="C272" s="37" t="str">
        <f t="shared" si="22"/>
        <v>6UINDASA</v>
      </c>
      <c r="D272" s="37"/>
      <c r="E272" s="38">
        <f>+'CALCULO TARIFAS CC '!$R$45</f>
        <v>0.67365264550770809</v>
      </c>
      <c r="F272" s="39">
        <f t="shared" si="25"/>
        <v>281.57690000000002</v>
      </c>
      <c r="G272" s="327">
        <f t="shared" si="23"/>
        <v>189.69</v>
      </c>
      <c r="H272" s="319" t="s">
        <v>253</v>
      </c>
      <c r="I272" s="285" t="s">
        <v>584</v>
      </c>
      <c r="J272" s="285">
        <v>281.57690000000002</v>
      </c>
      <c r="K272" s="350"/>
      <c r="L272" s="350"/>
      <c r="M272" s="350"/>
      <c r="N272" s="342"/>
      <c r="O272" s="342"/>
    </row>
    <row r="273" spans="1:15" s="193" customFormat="1" x14ac:dyDescent="0.25">
      <c r="A273" s="328">
        <f t="shared" si="24"/>
        <v>271</v>
      </c>
      <c r="B273" s="196" t="s">
        <v>20</v>
      </c>
      <c r="C273" s="37" t="str">
        <f t="shared" si="22"/>
        <v>6UINDESPIN</v>
      </c>
      <c r="D273" s="37"/>
      <c r="E273" s="38">
        <f>+'CALCULO TARIFAS CC '!$R$45</f>
        <v>0.67365264550770809</v>
      </c>
      <c r="F273" s="39">
        <f t="shared" ref="F273:F336" si="26">ROUND(J273,4)</f>
        <v>129.2038</v>
      </c>
      <c r="G273" s="327">
        <f t="shared" si="23"/>
        <v>87.04</v>
      </c>
      <c r="H273" s="319" t="s">
        <v>253</v>
      </c>
      <c r="I273" s="285" t="s">
        <v>446</v>
      </c>
      <c r="J273" s="285">
        <v>129.2038</v>
      </c>
      <c r="K273" s="350"/>
      <c r="L273" s="350"/>
      <c r="M273" s="350"/>
      <c r="N273" s="342"/>
      <c r="O273" s="342"/>
    </row>
    <row r="274" spans="1:15" s="199" customFormat="1" x14ac:dyDescent="0.25">
      <c r="A274" s="328">
        <f t="shared" si="24"/>
        <v>272</v>
      </c>
      <c r="B274" s="196" t="s">
        <v>20</v>
      </c>
      <c r="C274" s="37" t="str">
        <f t="shared" si="22"/>
        <v>6UINDOFIC</v>
      </c>
      <c r="D274" s="37"/>
      <c r="E274" s="38">
        <f>+'CALCULO TARIFAS CC '!$R$45</f>
        <v>0.67365264550770809</v>
      </c>
      <c r="F274" s="39">
        <f t="shared" si="26"/>
        <v>47.1905</v>
      </c>
      <c r="G274" s="327">
        <f t="shared" si="23"/>
        <v>31.79</v>
      </c>
      <c r="H274" s="319" t="s">
        <v>253</v>
      </c>
      <c r="I274" s="285" t="s">
        <v>441</v>
      </c>
      <c r="J274" s="285">
        <v>47.1905</v>
      </c>
      <c r="K274" s="350"/>
      <c r="L274" s="350"/>
      <c r="M274" s="350"/>
      <c r="N274" s="342"/>
      <c r="O274" s="342"/>
    </row>
    <row r="275" spans="1:15" s="199" customFormat="1" x14ac:dyDescent="0.25">
      <c r="A275" s="328">
        <f t="shared" si="24"/>
        <v>273</v>
      </c>
      <c r="B275" s="196" t="s">
        <v>20</v>
      </c>
      <c r="C275" s="37" t="str">
        <f t="shared" si="22"/>
        <v>6UINDTOC</v>
      </c>
      <c r="D275" s="37"/>
      <c r="E275" s="38">
        <f>+'CALCULO TARIFAS CC '!$R$45</f>
        <v>0.67365264550770809</v>
      </c>
      <c r="F275" s="39">
        <f t="shared" si="26"/>
        <v>98.034800000000004</v>
      </c>
      <c r="G275" s="327">
        <f t="shared" si="23"/>
        <v>66.040000000000006</v>
      </c>
      <c r="H275" s="319" t="s">
        <v>253</v>
      </c>
      <c r="I275" s="285" t="s">
        <v>436</v>
      </c>
      <c r="J275" s="285">
        <v>98.034800000000004</v>
      </c>
      <c r="K275" s="350"/>
      <c r="L275" s="350"/>
      <c r="M275" s="350"/>
      <c r="N275" s="342"/>
      <c r="O275" s="342"/>
    </row>
    <row r="276" spans="1:15" s="199" customFormat="1" x14ac:dyDescent="0.25">
      <c r="A276" s="328">
        <f t="shared" si="24"/>
        <v>274</v>
      </c>
      <c r="B276" s="196" t="s">
        <v>20</v>
      </c>
      <c r="C276" s="37" t="str">
        <f t="shared" si="22"/>
        <v>6UINVMEREG</v>
      </c>
      <c r="D276" s="37"/>
      <c r="E276" s="38">
        <f>+'CALCULO TARIFAS CC '!$R$45</f>
        <v>0.67365264550770809</v>
      </c>
      <c r="F276" s="39">
        <f t="shared" si="26"/>
        <v>58.187600000000003</v>
      </c>
      <c r="G276" s="327">
        <f t="shared" si="23"/>
        <v>39.200000000000003</v>
      </c>
      <c r="H276" s="319" t="s">
        <v>253</v>
      </c>
      <c r="I276" s="285" t="s">
        <v>538</v>
      </c>
      <c r="J276" s="285">
        <v>58.187600000000003</v>
      </c>
      <c r="K276" s="350"/>
      <c r="L276" s="350"/>
      <c r="M276" s="350"/>
      <c r="N276" s="342"/>
      <c r="O276" s="342"/>
    </row>
    <row r="277" spans="1:15" s="199" customFormat="1" x14ac:dyDescent="0.25">
      <c r="A277" s="328">
        <f t="shared" si="24"/>
        <v>275</v>
      </c>
      <c r="B277" s="196" t="s">
        <v>20</v>
      </c>
      <c r="C277" s="37" t="str">
        <f t="shared" si="22"/>
        <v>6UIPEL</v>
      </c>
      <c r="D277" s="37"/>
      <c r="E277" s="38">
        <f>+'CALCULO TARIFAS CC '!$R$45</f>
        <v>0.67365264550770809</v>
      </c>
      <c r="F277" s="39">
        <f t="shared" si="26"/>
        <v>1155.5184999999999</v>
      </c>
      <c r="G277" s="327">
        <f t="shared" si="23"/>
        <v>778.42</v>
      </c>
      <c r="H277" s="319" t="s">
        <v>253</v>
      </c>
      <c r="I277" s="285" t="s">
        <v>50</v>
      </c>
      <c r="J277" s="285">
        <v>1155.5184999999999</v>
      </c>
      <c r="K277" s="350"/>
      <c r="L277" s="350"/>
      <c r="M277" s="350"/>
      <c r="N277" s="342"/>
      <c r="O277" s="342"/>
    </row>
    <row r="278" spans="1:15" s="199" customFormat="1" x14ac:dyDescent="0.25">
      <c r="A278" s="328">
        <f t="shared" si="24"/>
        <v>276</v>
      </c>
      <c r="B278" s="196" t="s">
        <v>20</v>
      </c>
      <c r="C278" s="37" t="str">
        <f t="shared" si="22"/>
        <v>6UIRONTOWER</v>
      </c>
      <c r="D278" s="37"/>
      <c r="E278" s="38">
        <f>+'CALCULO TARIFAS CC '!$R$45</f>
        <v>0.67365264550770809</v>
      </c>
      <c r="F278" s="39">
        <f t="shared" si="26"/>
        <v>438.16449999999998</v>
      </c>
      <c r="G278" s="327">
        <f t="shared" si="23"/>
        <v>295.17</v>
      </c>
      <c r="H278" s="319" t="s">
        <v>253</v>
      </c>
      <c r="I278" s="285" t="s">
        <v>467</v>
      </c>
      <c r="J278" s="285">
        <v>438.16449999999998</v>
      </c>
      <c r="K278" s="350"/>
      <c r="L278" s="350"/>
      <c r="M278" s="350"/>
      <c r="N278" s="342"/>
      <c r="O278" s="342"/>
    </row>
    <row r="279" spans="1:15" s="199" customFormat="1" x14ac:dyDescent="0.25">
      <c r="A279" s="328">
        <f t="shared" si="24"/>
        <v>277</v>
      </c>
      <c r="B279" s="196" t="s">
        <v>20</v>
      </c>
      <c r="C279" s="37" t="str">
        <f t="shared" si="22"/>
        <v>6UISTORAGE</v>
      </c>
      <c r="D279" s="37"/>
      <c r="E279" s="38">
        <f>+'CALCULO TARIFAS CC '!$R$45</f>
        <v>0.67365264550770809</v>
      </c>
      <c r="F279" s="39">
        <f t="shared" si="26"/>
        <v>60.972299999999997</v>
      </c>
      <c r="G279" s="327">
        <f t="shared" si="23"/>
        <v>41.07</v>
      </c>
      <c r="H279" s="319" t="s">
        <v>253</v>
      </c>
      <c r="I279" s="285" t="s">
        <v>648</v>
      </c>
      <c r="J279" s="285">
        <v>60.972299999999997</v>
      </c>
      <c r="K279" s="350"/>
      <c r="L279" s="350"/>
      <c r="M279" s="350"/>
      <c r="N279" s="342"/>
      <c r="O279" s="342"/>
    </row>
    <row r="280" spans="1:15" s="199" customFormat="1" x14ac:dyDescent="0.25">
      <c r="A280" s="328">
        <f t="shared" si="24"/>
        <v>278</v>
      </c>
      <c r="B280" s="196" t="s">
        <v>20</v>
      </c>
      <c r="C280" s="37" t="str">
        <f t="shared" si="22"/>
        <v>6UJERUSALEM</v>
      </c>
      <c r="D280" s="37"/>
      <c r="E280" s="38">
        <f>+'CALCULO TARIFAS CC '!$R$45</f>
        <v>0.67365264550770809</v>
      </c>
      <c r="F280" s="39">
        <f t="shared" si="26"/>
        <v>194.44810000000001</v>
      </c>
      <c r="G280" s="327">
        <f t="shared" si="23"/>
        <v>130.99</v>
      </c>
      <c r="H280" s="319" t="s">
        <v>253</v>
      </c>
      <c r="I280" s="285" t="s">
        <v>745</v>
      </c>
      <c r="J280" s="285">
        <v>194.44810000000001</v>
      </c>
      <c r="K280" s="350"/>
      <c r="L280" s="350"/>
      <c r="M280" s="350"/>
      <c r="N280" s="342"/>
      <c r="O280" s="342"/>
    </row>
    <row r="281" spans="1:15" s="199" customFormat="1" x14ac:dyDescent="0.25">
      <c r="A281" s="328">
        <f t="shared" si="24"/>
        <v>279</v>
      </c>
      <c r="B281" s="196" t="s">
        <v>20</v>
      </c>
      <c r="C281" s="37" t="str">
        <f t="shared" si="22"/>
        <v>6UJPRADO</v>
      </c>
      <c r="D281" s="37"/>
      <c r="E281" s="38">
        <f>+'CALCULO TARIFAS CC '!$R$45</f>
        <v>0.67365264550770809</v>
      </c>
      <c r="F281" s="39">
        <f t="shared" si="26"/>
        <v>542.43359999999996</v>
      </c>
      <c r="G281" s="327">
        <f t="shared" si="23"/>
        <v>365.41</v>
      </c>
      <c r="H281" s="319" t="s">
        <v>253</v>
      </c>
      <c r="I281" s="285" t="s">
        <v>358</v>
      </c>
      <c r="J281" s="285">
        <v>542.43359999999996</v>
      </c>
      <c r="K281" s="350"/>
      <c r="L281" s="350"/>
      <c r="M281" s="350"/>
      <c r="N281" s="342"/>
      <c r="O281" s="342"/>
    </row>
    <row r="282" spans="1:15" s="199" customFormat="1" x14ac:dyDescent="0.25">
      <c r="A282" s="328">
        <f t="shared" si="24"/>
        <v>280</v>
      </c>
      <c r="B282" s="196" t="s">
        <v>20</v>
      </c>
      <c r="C282" s="37" t="str">
        <f t="shared" si="22"/>
        <v>6UJUMBO</v>
      </c>
      <c r="D282" s="37"/>
      <c r="E282" s="38">
        <f>+'CALCULO TARIFAS CC '!$R$45</f>
        <v>0.67365264550770809</v>
      </c>
      <c r="F282" s="39">
        <f t="shared" si="26"/>
        <v>173.76439999999999</v>
      </c>
      <c r="G282" s="327">
        <f t="shared" si="23"/>
        <v>117.06</v>
      </c>
      <c r="H282" s="319" t="s">
        <v>253</v>
      </c>
      <c r="I282" s="285" t="s">
        <v>746</v>
      </c>
      <c r="J282" s="285">
        <v>173.76439999999999</v>
      </c>
      <c r="K282" s="350"/>
      <c r="L282" s="350"/>
      <c r="M282" s="350"/>
      <c r="N282" s="342"/>
      <c r="O282" s="342"/>
    </row>
    <row r="283" spans="1:15" s="199" customFormat="1" x14ac:dyDescent="0.25">
      <c r="A283" s="328">
        <f t="shared" si="24"/>
        <v>281</v>
      </c>
      <c r="B283" s="196" t="s">
        <v>20</v>
      </c>
      <c r="C283" s="37" t="str">
        <f t="shared" si="22"/>
        <v>6UJUMBOCH</v>
      </c>
      <c r="D283" s="37"/>
      <c r="E283" s="38">
        <f>+'CALCULO TARIFAS CC '!$R$45</f>
        <v>0.67365264550770809</v>
      </c>
      <c r="F283" s="39">
        <f t="shared" si="26"/>
        <v>78.1935</v>
      </c>
      <c r="G283" s="327">
        <f t="shared" si="23"/>
        <v>52.68</v>
      </c>
      <c r="H283" s="319" t="s">
        <v>253</v>
      </c>
      <c r="I283" s="285" t="s">
        <v>827</v>
      </c>
      <c r="J283" s="285">
        <v>78.1935</v>
      </c>
      <c r="K283" s="350"/>
      <c r="L283" s="350"/>
      <c r="M283" s="350"/>
      <c r="N283" s="342"/>
      <c r="O283" s="342"/>
    </row>
    <row r="284" spans="1:15" s="199" customFormat="1" x14ac:dyDescent="0.25">
      <c r="A284" s="328">
        <f t="shared" si="24"/>
        <v>282</v>
      </c>
      <c r="B284" s="196" t="s">
        <v>20</v>
      </c>
      <c r="C284" s="37" t="str">
        <f t="shared" si="22"/>
        <v>6UKFCBETANIA</v>
      </c>
      <c r="D284" s="37"/>
      <c r="E284" s="38">
        <f>+'CALCULO TARIFAS CC '!$R$45</f>
        <v>0.67365264550770809</v>
      </c>
      <c r="F284" s="39">
        <f t="shared" si="26"/>
        <v>45.234000000000002</v>
      </c>
      <c r="G284" s="327">
        <f t="shared" si="23"/>
        <v>30.47</v>
      </c>
      <c r="H284" s="319" t="s">
        <v>253</v>
      </c>
      <c r="I284" s="285" t="s">
        <v>747</v>
      </c>
      <c r="J284" s="285">
        <v>45.234000000000002</v>
      </c>
      <c r="K284" s="350"/>
      <c r="L284" s="350"/>
      <c r="M284" s="350"/>
      <c r="N284" s="342"/>
      <c r="O284" s="342"/>
    </row>
    <row r="285" spans="1:15" s="199" customFormat="1" x14ac:dyDescent="0.25">
      <c r="A285" s="328">
        <f t="shared" si="24"/>
        <v>283</v>
      </c>
      <c r="B285" s="196" t="s">
        <v>20</v>
      </c>
      <c r="C285" s="37" t="str">
        <f t="shared" si="22"/>
        <v>6UKFCCENTEN</v>
      </c>
      <c r="D285" s="37"/>
      <c r="E285" s="38">
        <f>+'CALCULO TARIFAS CC '!$R$45</f>
        <v>0.67365264550770809</v>
      </c>
      <c r="F285" s="39">
        <f t="shared" si="26"/>
        <v>56.9</v>
      </c>
      <c r="G285" s="327">
        <f t="shared" si="23"/>
        <v>38.33</v>
      </c>
      <c r="H285" s="319" t="s">
        <v>253</v>
      </c>
      <c r="I285" s="285" t="s">
        <v>748</v>
      </c>
      <c r="J285" s="285">
        <v>56.9</v>
      </c>
      <c r="K285" s="351"/>
      <c r="L285" s="350"/>
      <c r="M285" s="350"/>
      <c r="N285" s="342"/>
      <c r="O285" s="342"/>
    </row>
    <row r="286" spans="1:15" s="199" customFormat="1" x14ac:dyDescent="0.25">
      <c r="A286" s="328">
        <f t="shared" si="24"/>
        <v>284</v>
      </c>
      <c r="B286" s="196" t="s">
        <v>20</v>
      </c>
      <c r="C286" s="37" t="str">
        <f t="shared" si="22"/>
        <v>6UKFCCHITRE</v>
      </c>
      <c r="D286" s="37"/>
      <c r="E286" s="38">
        <f>+'CALCULO TARIFAS CC '!$R$45</f>
        <v>0.67365264550770809</v>
      </c>
      <c r="F286" s="39">
        <f t="shared" si="26"/>
        <v>48.408700000000003</v>
      </c>
      <c r="G286" s="327">
        <f t="shared" si="23"/>
        <v>32.61</v>
      </c>
      <c r="H286" s="319" t="s">
        <v>253</v>
      </c>
      <c r="I286" s="285" t="s">
        <v>677</v>
      </c>
      <c r="J286" s="285">
        <v>48.408700000000003</v>
      </c>
      <c r="K286" s="350"/>
      <c r="L286" s="350"/>
      <c r="M286" s="350"/>
      <c r="N286" s="342"/>
      <c r="O286" s="342"/>
    </row>
    <row r="287" spans="1:15" s="199" customFormat="1" x14ac:dyDescent="0.25">
      <c r="A287" s="328">
        <f t="shared" si="24"/>
        <v>285</v>
      </c>
      <c r="B287" s="196" t="s">
        <v>20</v>
      </c>
      <c r="C287" s="37" t="str">
        <f t="shared" si="22"/>
        <v>6UKFCMANANIT</v>
      </c>
      <c r="D287" s="37"/>
      <c r="E287" s="38">
        <f>+'CALCULO TARIFAS CC '!$R$45</f>
        <v>0.67365264550770809</v>
      </c>
      <c r="F287" s="39">
        <f t="shared" si="26"/>
        <v>34.080100000000002</v>
      </c>
      <c r="G287" s="327">
        <f t="shared" si="23"/>
        <v>22.96</v>
      </c>
      <c r="H287" s="319" t="s">
        <v>253</v>
      </c>
      <c r="I287" s="285" t="s">
        <v>749</v>
      </c>
      <c r="J287" s="285">
        <v>34.080100000000002</v>
      </c>
      <c r="K287" s="350"/>
      <c r="L287" s="350"/>
      <c r="M287" s="350"/>
      <c r="N287" s="342"/>
      <c r="O287" s="342"/>
    </row>
    <row r="288" spans="1:15" s="193" customFormat="1" x14ac:dyDescent="0.25">
      <c r="A288" s="328">
        <f t="shared" si="24"/>
        <v>286</v>
      </c>
      <c r="B288" s="196" t="s">
        <v>20</v>
      </c>
      <c r="C288" s="37" t="str">
        <f t="shared" si="22"/>
        <v>6UKFCMILLA8</v>
      </c>
      <c r="D288" s="37"/>
      <c r="E288" s="38">
        <f>+'CALCULO TARIFAS CC '!$R$45</f>
        <v>0.67365264550770809</v>
      </c>
      <c r="F288" s="39">
        <f t="shared" si="26"/>
        <v>48.134700000000002</v>
      </c>
      <c r="G288" s="327">
        <f t="shared" si="23"/>
        <v>32.43</v>
      </c>
      <c r="H288" s="319" t="s">
        <v>253</v>
      </c>
      <c r="I288" s="285" t="s">
        <v>750</v>
      </c>
      <c r="J288" s="285">
        <v>48.134700000000002</v>
      </c>
      <c r="K288" s="350"/>
      <c r="L288" s="350"/>
      <c r="M288" s="350"/>
      <c r="N288" s="342"/>
      <c r="O288" s="342"/>
    </row>
    <row r="289" spans="1:15" s="200" customFormat="1" x14ac:dyDescent="0.25">
      <c r="A289" s="328">
        <f t="shared" si="24"/>
        <v>287</v>
      </c>
      <c r="B289" s="196" t="s">
        <v>20</v>
      </c>
      <c r="C289" s="37" t="str">
        <f t="shared" si="22"/>
        <v>6UKFCSTGO</v>
      </c>
      <c r="D289" s="37"/>
      <c r="E289" s="38">
        <f>+'CALCULO TARIFAS CC '!$R$45</f>
        <v>0.67365264550770809</v>
      </c>
      <c r="F289" s="39">
        <f t="shared" si="26"/>
        <v>50.7361</v>
      </c>
      <c r="G289" s="327">
        <f t="shared" si="23"/>
        <v>34.18</v>
      </c>
      <c r="H289" s="319" t="s">
        <v>253</v>
      </c>
      <c r="I289" s="285" t="s">
        <v>751</v>
      </c>
      <c r="J289" s="285">
        <v>50.7361</v>
      </c>
      <c r="K289" s="350"/>
      <c r="L289" s="350"/>
      <c r="M289" s="350"/>
      <c r="N289" s="342"/>
      <c r="O289" s="342"/>
    </row>
    <row r="290" spans="1:15" s="200" customFormat="1" x14ac:dyDescent="0.25">
      <c r="A290" s="328">
        <f t="shared" si="24"/>
        <v>288</v>
      </c>
      <c r="B290" s="196" t="s">
        <v>20</v>
      </c>
      <c r="C290" s="37" t="str">
        <f t="shared" si="22"/>
        <v>6UKNETWORKS</v>
      </c>
      <c r="D290" s="37"/>
      <c r="E290" s="38">
        <f>+'CALCULO TARIFAS CC '!$R$45</f>
        <v>0.67365264550770809</v>
      </c>
      <c r="F290" s="39">
        <f t="shared" si="26"/>
        <v>414.71039999999999</v>
      </c>
      <c r="G290" s="327">
        <f t="shared" si="23"/>
        <v>279.37</v>
      </c>
      <c r="H290" s="319" t="s">
        <v>253</v>
      </c>
      <c r="I290" s="285" t="s">
        <v>752</v>
      </c>
      <c r="J290" s="285">
        <v>414.71039999999999</v>
      </c>
      <c r="K290" s="350"/>
      <c r="L290" s="350"/>
      <c r="M290" s="350"/>
      <c r="N290" s="342"/>
      <c r="O290" s="342"/>
    </row>
    <row r="291" spans="1:15" s="200" customFormat="1" x14ac:dyDescent="0.25">
      <c r="A291" s="328">
        <f t="shared" si="24"/>
        <v>289</v>
      </c>
      <c r="B291" s="196" t="s">
        <v>20</v>
      </c>
      <c r="C291" s="37" t="str">
        <f t="shared" si="22"/>
        <v>6ULAPRENSA</v>
      </c>
      <c r="D291" s="37"/>
      <c r="E291" s="38">
        <f>+'CALCULO TARIFAS CC '!$R$45</f>
        <v>0.67365264550770809</v>
      </c>
      <c r="F291" s="39">
        <f t="shared" si="26"/>
        <v>132.04179999999999</v>
      </c>
      <c r="G291" s="327">
        <f t="shared" si="23"/>
        <v>88.95</v>
      </c>
      <c r="H291" s="319" t="s">
        <v>253</v>
      </c>
      <c r="I291" s="285" t="s">
        <v>321</v>
      </c>
      <c r="J291" s="285">
        <v>132.04179999999999</v>
      </c>
      <c r="K291" s="350"/>
      <c r="L291" s="350"/>
      <c r="M291" s="350"/>
      <c r="N291" s="342"/>
      <c r="O291" s="342"/>
    </row>
    <row r="292" spans="1:15" s="200" customFormat="1" x14ac:dyDescent="0.25">
      <c r="A292" s="328">
        <f t="shared" si="24"/>
        <v>290</v>
      </c>
      <c r="B292" s="196" t="s">
        <v>20</v>
      </c>
      <c r="C292" s="37" t="str">
        <f t="shared" si="22"/>
        <v>6ULAVERY96</v>
      </c>
      <c r="D292" s="37"/>
      <c r="E292" s="38">
        <f>+'CALCULO TARIFAS CC '!$R$45</f>
        <v>0.67365264550770809</v>
      </c>
      <c r="F292" s="39">
        <f t="shared" si="26"/>
        <v>226.23179999999999</v>
      </c>
      <c r="G292" s="327">
        <f t="shared" si="23"/>
        <v>152.4</v>
      </c>
      <c r="H292" s="319" t="s">
        <v>253</v>
      </c>
      <c r="I292" s="285" t="s">
        <v>514</v>
      </c>
      <c r="J292" s="285">
        <v>226.23179999999999</v>
      </c>
      <c r="K292" s="350"/>
      <c r="L292" s="350"/>
      <c r="M292" s="350"/>
      <c r="N292" s="342"/>
      <c r="O292" s="342"/>
    </row>
    <row r="293" spans="1:15" s="200" customFormat="1" x14ac:dyDescent="0.25">
      <c r="A293" s="328">
        <f t="shared" si="24"/>
        <v>291</v>
      </c>
      <c r="B293" s="196" t="s">
        <v>20</v>
      </c>
      <c r="C293" s="37" t="str">
        <f t="shared" si="22"/>
        <v>6ULEMERID</v>
      </c>
      <c r="D293" s="37"/>
      <c r="E293" s="38">
        <f>+'CALCULO TARIFAS CC '!$R$45</f>
        <v>0.67365264550770809</v>
      </c>
      <c r="F293" s="39">
        <f t="shared" si="26"/>
        <v>133.1737</v>
      </c>
      <c r="G293" s="327">
        <f t="shared" si="23"/>
        <v>89.71</v>
      </c>
      <c r="H293" s="319" t="s">
        <v>253</v>
      </c>
      <c r="I293" s="285" t="s">
        <v>430</v>
      </c>
      <c r="J293" s="285">
        <v>133.1737</v>
      </c>
      <c r="K293" s="350"/>
      <c r="L293" s="350"/>
      <c r="M293" s="350"/>
      <c r="N293" s="342"/>
      <c r="O293" s="342"/>
    </row>
    <row r="294" spans="1:15" s="200" customFormat="1" x14ac:dyDescent="0.25">
      <c r="A294" s="328">
        <f t="shared" si="24"/>
        <v>292</v>
      </c>
      <c r="B294" s="196" t="s">
        <v>20</v>
      </c>
      <c r="C294" s="37" t="str">
        <f t="shared" si="22"/>
        <v>6ULONDONREG</v>
      </c>
      <c r="D294" s="37"/>
      <c r="E294" s="38">
        <f>+'CALCULO TARIFAS CC '!$R$45</f>
        <v>0.67365264550770809</v>
      </c>
      <c r="F294" s="39">
        <f t="shared" si="26"/>
        <v>177.1352</v>
      </c>
      <c r="G294" s="327">
        <f t="shared" si="23"/>
        <v>119.33</v>
      </c>
      <c r="H294" s="319" t="s">
        <v>253</v>
      </c>
      <c r="I294" s="285" t="s">
        <v>585</v>
      </c>
      <c r="J294" s="285">
        <v>177.1352</v>
      </c>
      <c r="K294" s="350"/>
      <c r="L294" s="350"/>
      <c r="M294" s="350"/>
      <c r="N294" s="342"/>
      <c r="O294" s="342"/>
    </row>
    <row r="295" spans="1:15" s="200" customFormat="1" x14ac:dyDescent="0.25">
      <c r="A295" s="328">
        <f t="shared" si="24"/>
        <v>293</v>
      </c>
      <c r="B295" s="196" t="s">
        <v>20</v>
      </c>
      <c r="C295" s="37" t="str">
        <f t="shared" si="22"/>
        <v>6ULUNAB</v>
      </c>
      <c r="D295" s="37"/>
      <c r="E295" s="38">
        <f>+'CALCULO TARIFAS CC '!$R$45</f>
        <v>0.67365264550770809</v>
      </c>
      <c r="F295" s="39">
        <f t="shared" si="26"/>
        <v>51.902000000000001</v>
      </c>
      <c r="G295" s="327">
        <f t="shared" si="23"/>
        <v>34.96</v>
      </c>
      <c r="H295" s="319" t="s">
        <v>253</v>
      </c>
      <c r="I295" s="285" t="s">
        <v>515</v>
      </c>
      <c r="J295" s="285">
        <v>51.902000000000001</v>
      </c>
      <c r="K295" s="350"/>
      <c r="L295" s="350"/>
      <c r="M295" s="350"/>
      <c r="N295" s="342"/>
      <c r="O295" s="342"/>
    </row>
    <row r="296" spans="1:15" s="200" customFormat="1" x14ac:dyDescent="0.25">
      <c r="A296" s="328">
        <f t="shared" si="24"/>
        <v>294</v>
      </c>
      <c r="B296" s="196" t="s">
        <v>20</v>
      </c>
      <c r="C296" s="37" t="str">
        <f t="shared" si="22"/>
        <v>6UMACELLO</v>
      </c>
      <c r="D296" s="37"/>
      <c r="E296" s="38">
        <f>+'CALCULO TARIFAS CC '!$R$45</f>
        <v>0.67365264550770809</v>
      </c>
      <c r="F296" s="39">
        <f t="shared" si="26"/>
        <v>736.60569999999996</v>
      </c>
      <c r="G296" s="327">
        <f t="shared" si="23"/>
        <v>496.22</v>
      </c>
      <c r="H296" s="319" t="s">
        <v>253</v>
      </c>
      <c r="I296" s="285" t="s">
        <v>356</v>
      </c>
      <c r="J296" s="285">
        <v>736.60569999999996</v>
      </c>
      <c r="K296" s="350"/>
      <c r="L296" s="350"/>
      <c r="M296" s="350"/>
      <c r="N296" s="342"/>
      <c r="O296" s="342"/>
    </row>
    <row r="297" spans="1:15" s="200" customFormat="1" x14ac:dyDescent="0.25">
      <c r="A297" s="328">
        <f t="shared" si="24"/>
        <v>295</v>
      </c>
      <c r="B297" s="196" t="s">
        <v>20</v>
      </c>
      <c r="C297" s="37" t="str">
        <f t="shared" si="22"/>
        <v>6UMACHIR</v>
      </c>
      <c r="D297" s="37"/>
      <c r="E297" s="38">
        <f>+'CALCULO TARIFAS CC '!$R$45</f>
        <v>0.67365264550770809</v>
      </c>
      <c r="F297" s="39">
        <f t="shared" si="26"/>
        <v>465.09120000000001</v>
      </c>
      <c r="G297" s="327">
        <f t="shared" si="23"/>
        <v>313.31</v>
      </c>
      <c r="H297" s="319" t="s">
        <v>253</v>
      </c>
      <c r="I297" s="285" t="s">
        <v>828</v>
      </c>
      <c r="J297" s="285">
        <v>465.09120000000001</v>
      </c>
      <c r="K297" s="350"/>
      <c r="L297" s="350"/>
      <c r="M297" s="350"/>
      <c r="N297" s="342"/>
      <c r="O297" s="342"/>
    </row>
    <row r="298" spans="1:15" s="200" customFormat="1" x14ac:dyDescent="0.25">
      <c r="A298" s="328">
        <f t="shared" si="24"/>
        <v>296</v>
      </c>
      <c r="B298" s="196" t="s">
        <v>20</v>
      </c>
      <c r="C298" s="37" t="str">
        <f t="shared" si="22"/>
        <v>6UMAJESTIC</v>
      </c>
      <c r="D298" s="37"/>
      <c r="E298" s="38">
        <f>+'CALCULO TARIFAS CC '!$R$45</f>
        <v>0.67365264550770809</v>
      </c>
      <c r="F298" s="39">
        <f t="shared" si="26"/>
        <v>222.12569999999999</v>
      </c>
      <c r="G298" s="327">
        <f t="shared" si="23"/>
        <v>149.63999999999999</v>
      </c>
      <c r="H298" s="319" t="s">
        <v>253</v>
      </c>
      <c r="I298" s="285" t="s">
        <v>461</v>
      </c>
      <c r="J298" s="285">
        <v>222.12569999999999</v>
      </c>
      <c r="K298" s="350"/>
      <c r="L298" s="350"/>
      <c r="M298" s="350"/>
      <c r="N298" s="342"/>
      <c r="O298" s="342"/>
    </row>
    <row r="299" spans="1:15" s="200" customFormat="1" x14ac:dyDescent="0.25">
      <c r="A299" s="328">
        <f t="shared" si="24"/>
        <v>297</v>
      </c>
      <c r="B299" s="196" t="s">
        <v>20</v>
      </c>
      <c r="C299" s="37" t="str">
        <f t="shared" si="22"/>
        <v>6UMANZANILLO</v>
      </c>
      <c r="D299" s="37"/>
      <c r="E299" s="38">
        <f>+'CALCULO TARIFAS CC '!$R$45</f>
        <v>0.67365264550770809</v>
      </c>
      <c r="F299" s="39">
        <f t="shared" si="26"/>
        <v>5007.5427</v>
      </c>
      <c r="G299" s="327">
        <f t="shared" si="23"/>
        <v>3373.34</v>
      </c>
      <c r="H299" s="319" t="s">
        <v>253</v>
      </c>
      <c r="I299" s="285" t="s">
        <v>586</v>
      </c>
      <c r="J299" s="285">
        <v>5007.5427</v>
      </c>
      <c r="K299" s="350"/>
      <c r="L299" s="350"/>
      <c r="M299" s="350"/>
      <c r="N299" s="342"/>
      <c r="O299" s="342"/>
    </row>
    <row r="300" spans="1:15" s="200" customFormat="1" x14ac:dyDescent="0.25">
      <c r="A300" s="328">
        <f t="shared" si="24"/>
        <v>298</v>
      </c>
      <c r="B300" s="196" t="s">
        <v>20</v>
      </c>
      <c r="C300" s="37" t="str">
        <f t="shared" si="22"/>
        <v>6UMARRAI43</v>
      </c>
      <c r="D300" s="37"/>
      <c r="E300" s="38">
        <f>+'CALCULO TARIFAS CC '!$R$45</f>
        <v>0.67365264550770809</v>
      </c>
      <c r="F300" s="39">
        <f t="shared" si="26"/>
        <v>131.935</v>
      </c>
      <c r="G300" s="327">
        <f t="shared" si="23"/>
        <v>88.88</v>
      </c>
      <c r="H300" s="319" t="s">
        <v>253</v>
      </c>
      <c r="I300" s="285" t="s">
        <v>516</v>
      </c>
      <c r="J300" s="285">
        <v>131.935</v>
      </c>
      <c r="K300" s="350"/>
      <c r="L300" s="350"/>
      <c r="M300" s="350"/>
      <c r="N300" s="342"/>
      <c r="O300" s="342"/>
    </row>
    <row r="301" spans="1:15" s="200" customFormat="1" x14ac:dyDescent="0.25">
      <c r="A301" s="328">
        <f t="shared" si="24"/>
        <v>299</v>
      </c>
      <c r="B301" s="196" t="s">
        <v>20</v>
      </c>
      <c r="C301" s="37" t="str">
        <f t="shared" si="22"/>
        <v>6UMARRIOTT</v>
      </c>
      <c r="D301" s="37"/>
      <c r="E301" s="38">
        <f>+'CALCULO TARIFAS CC '!$R$45</f>
        <v>0.67365264550770809</v>
      </c>
      <c r="F301" s="39">
        <f t="shared" si="26"/>
        <v>134.3691</v>
      </c>
      <c r="G301" s="327">
        <f t="shared" si="23"/>
        <v>90.52</v>
      </c>
      <c r="H301" s="319" t="s">
        <v>253</v>
      </c>
      <c r="I301" s="285" t="s">
        <v>410</v>
      </c>
      <c r="J301" s="285">
        <v>134.3691</v>
      </c>
      <c r="K301" s="350"/>
      <c r="L301" s="350"/>
      <c r="M301" s="350"/>
      <c r="N301" s="342"/>
      <c r="O301" s="342"/>
    </row>
    <row r="302" spans="1:15" s="200" customFormat="1" x14ac:dyDescent="0.25">
      <c r="A302" s="328">
        <f t="shared" si="24"/>
        <v>300</v>
      </c>
      <c r="B302" s="196" t="s">
        <v>20</v>
      </c>
      <c r="C302" s="37" t="str">
        <f t="shared" si="22"/>
        <v>6UMAYSCELECT</v>
      </c>
      <c r="D302" s="37"/>
      <c r="E302" s="38">
        <f>+'CALCULO TARIFAS CC '!$R$45</f>
        <v>0.67365264550770809</v>
      </c>
      <c r="F302" s="39">
        <f t="shared" si="26"/>
        <v>144.3886</v>
      </c>
      <c r="G302" s="327">
        <f t="shared" si="23"/>
        <v>97.27</v>
      </c>
      <c r="H302" s="319" t="s">
        <v>253</v>
      </c>
      <c r="I302" s="285" t="s">
        <v>821</v>
      </c>
      <c r="J302" s="285">
        <v>144.3886</v>
      </c>
      <c r="K302" s="350"/>
      <c r="L302" s="350"/>
      <c r="M302" s="350"/>
      <c r="N302" s="342"/>
      <c r="O302" s="342"/>
    </row>
    <row r="303" spans="1:15" s="200" customFormat="1" x14ac:dyDescent="0.25">
      <c r="A303" s="328">
        <f t="shared" si="24"/>
        <v>301</v>
      </c>
      <c r="B303" s="196" t="s">
        <v>20</v>
      </c>
      <c r="C303" s="37" t="str">
        <f t="shared" si="22"/>
        <v>6UMAYSZL1</v>
      </c>
      <c r="D303" s="37"/>
      <c r="E303" s="38">
        <f>+'CALCULO TARIFAS CC '!$R$45</f>
        <v>0.67365264550770809</v>
      </c>
      <c r="F303" s="39">
        <f t="shared" si="26"/>
        <v>188.0401</v>
      </c>
      <c r="G303" s="327">
        <f t="shared" si="23"/>
        <v>126.67</v>
      </c>
      <c r="H303" s="319" t="s">
        <v>253</v>
      </c>
      <c r="I303" s="285" t="s">
        <v>753</v>
      </c>
      <c r="J303" s="285">
        <v>188.0401</v>
      </c>
      <c r="K303" s="350"/>
      <c r="L303" s="350"/>
      <c r="M303" s="350"/>
      <c r="N303" s="342"/>
      <c r="O303" s="342"/>
    </row>
    <row r="304" spans="1:15" s="200" customFormat="1" x14ac:dyDescent="0.25">
      <c r="A304" s="328">
        <f t="shared" si="24"/>
        <v>302</v>
      </c>
      <c r="B304" s="196" t="s">
        <v>20</v>
      </c>
      <c r="C304" s="37" t="str">
        <f t="shared" si="22"/>
        <v>6UMAZUL</v>
      </c>
      <c r="D304" s="37"/>
      <c r="E304" s="38">
        <f>+'CALCULO TARIFAS CC '!$R$45</f>
        <v>0.67365264550770809</v>
      </c>
      <c r="F304" s="39">
        <f t="shared" si="26"/>
        <v>325.65499999999997</v>
      </c>
      <c r="G304" s="327">
        <f t="shared" si="23"/>
        <v>219.38</v>
      </c>
      <c r="H304" s="319" t="s">
        <v>253</v>
      </c>
      <c r="I304" s="285" t="s">
        <v>407</v>
      </c>
      <c r="J304" s="285">
        <v>325.65499999999997</v>
      </c>
      <c r="K304" s="350"/>
      <c r="L304" s="350"/>
      <c r="M304" s="350"/>
      <c r="N304" s="342"/>
      <c r="O304" s="342"/>
    </row>
    <row r="305" spans="1:15" s="200" customFormat="1" x14ac:dyDescent="0.25">
      <c r="A305" s="328">
        <f t="shared" si="24"/>
        <v>303</v>
      </c>
      <c r="B305" s="196" t="s">
        <v>20</v>
      </c>
      <c r="C305" s="37" t="str">
        <f t="shared" si="22"/>
        <v>6UMBGOLF92</v>
      </c>
      <c r="D305" s="37"/>
      <c r="E305" s="38">
        <f>+'CALCULO TARIFAS CC '!$R$45</f>
        <v>0.67365264550770809</v>
      </c>
      <c r="F305" s="39">
        <f t="shared" si="26"/>
        <v>207.99690000000001</v>
      </c>
      <c r="G305" s="327">
        <f t="shared" si="23"/>
        <v>140.12</v>
      </c>
      <c r="H305" s="319" t="s">
        <v>253</v>
      </c>
      <c r="I305" s="285" t="s">
        <v>539</v>
      </c>
      <c r="J305" s="285">
        <v>207.99690000000001</v>
      </c>
      <c r="K305" s="350"/>
      <c r="L305" s="350"/>
      <c r="M305" s="350"/>
      <c r="N305" s="342"/>
      <c r="O305" s="342"/>
    </row>
    <row r="306" spans="1:15" s="200" customFormat="1" x14ac:dyDescent="0.25">
      <c r="A306" s="328">
        <f t="shared" si="24"/>
        <v>304</v>
      </c>
      <c r="B306" s="196" t="s">
        <v>20</v>
      </c>
      <c r="C306" s="37" t="str">
        <f t="shared" si="22"/>
        <v>6UMCALI43</v>
      </c>
      <c r="D306" s="37"/>
      <c r="E306" s="38">
        <f>+'CALCULO TARIFAS CC '!$R$45</f>
        <v>0.67365264550770809</v>
      </c>
      <c r="F306" s="39">
        <f t="shared" si="26"/>
        <v>140.94810000000001</v>
      </c>
      <c r="G306" s="327">
        <f t="shared" si="23"/>
        <v>94.95</v>
      </c>
      <c r="H306" s="319" t="s">
        <v>253</v>
      </c>
      <c r="I306" s="285" t="s">
        <v>540</v>
      </c>
      <c r="J306" s="285">
        <v>140.94810000000001</v>
      </c>
      <c r="K306" s="350"/>
      <c r="L306" s="350"/>
      <c r="M306" s="350"/>
      <c r="N306" s="342"/>
      <c r="O306" s="342"/>
    </row>
    <row r="307" spans="1:15" s="200" customFormat="1" x14ac:dyDescent="0.25">
      <c r="A307" s="328">
        <f t="shared" si="24"/>
        <v>305</v>
      </c>
      <c r="B307" s="196" t="s">
        <v>20</v>
      </c>
      <c r="C307" s="37" t="str">
        <f t="shared" si="22"/>
        <v>6UMCALI703</v>
      </c>
      <c r="D307" s="37"/>
      <c r="E307" s="38">
        <f>+'CALCULO TARIFAS CC '!$R$45</f>
        <v>0.67365264550770809</v>
      </c>
      <c r="F307" s="39">
        <f t="shared" si="26"/>
        <v>61.845599999999997</v>
      </c>
      <c r="G307" s="327">
        <f t="shared" si="23"/>
        <v>41.66</v>
      </c>
      <c r="H307" s="319" t="s">
        <v>253</v>
      </c>
      <c r="I307" s="285" t="s">
        <v>866</v>
      </c>
      <c r="J307" s="285">
        <v>61.845599999999997</v>
      </c>
      <c r="K307" s="350"/>
      <c r="L307" s="350"/>
      <c r="M307" s="350"/>
      <c r="N307" s="342"/>
      <c r="O307" s="342"/>
    </row>
    <row r="308" spans="1:15" s="200" customFormat="1" x14ac:dyDescent="0.25">
      <c r="A308" s="328">
        <f t="shared" si="24"/>
        <v>306</v>
      </c>
      <c r="B308" s="196" t="s">
        <v>20</v>
      </c>
      <c r="C308" s="37" t="str">
        <f t="shared" si="22"/>
        <v>6UMCALID42</v>
      </c>
      <c r="D308" s="37"/>
      <c r="E308" s="38">
        <f>+'CALCULO TARIFAS CC '!$R$45</f>
        <v>0.67365264550770809</v>
      </c>
      <c r="F308" s="39">
        <f t="shared" si="26"/>
        <v>162.83099999999999</v>
      </c>
      <c r="G308" s="327">
        <f t="shared" si="23"/>
        <v>109.69</v>
      </c>
      <c r="H308" s="319" t="s">
        <v>253</v>
      </c>
      <c r="I308" s="285" t="s">
        <v>517</v>
      </c>
      <c r="J308" s="285">
        <v>162.83099999999999</v>
      </c>
      <c r="K308" s="350"/>
      <c r="L308" s="350"/>
      <c r="M308" s="350"/>
      <c r="N308" s="342"/>
      <c r="O308" s="342"/>
    </row>
    <row r="309" spans="1:15" s="193" customFormat="1" x14ac:dyDescent="0.25">
      <c r="A309" s="328">
        <f t="shared" si="24"/>
        <v>307</v>
      </c>
      <c r="B309" s="196" t="s">
        <v>20</v>
      </c>
      <c r="C309" s="37" t="str">
        <f t="shared" si="22"/>
        <v>6UMCHITRE86</v>
      </c>
      <c r="D309" s="37"/>
      <c r="E309" s="38">
        <f>+'CALCULO TARIFAS CC '!$R$45</f>
        <v>0.67365264550770809</v>
      </c>
      <c r="F309" s="39">
        <f t="shared" si="26"/>
        <v>84.965900000000005</v>
      </c>
      <c r="G309" s="327">
        <f t="shared" si="23"/>
        <v>57.24</v>
      </c>
      <c r="H309" s="319" t="s">
        <v>253</v>
      </c>
      <c r="I309" s="285" t="s">
        <v>541</v>
      </c>
      <c r="J309" s="285">
        <v>84.965900000000005</v>
      </c>
      <c r="K309" s="350"/>
      <c r="L309" s="350"/>
      <c r="M309" s="350"/>
      <c r="N309" s="342"/>
      <c r="O309" s="342"/>
    </row>
    <row r="310" spans="1:15" s="193" customFormat="1" x14ac:dyDescent="0.25">
      <c r="A310" s="328">
        <f t="shared" si="24"/>
        <v>308</v>
      </c>
      <c r="B310" s="196" t="s">
        <v>20</v>
      </c>
      <c r="C310" s="37" t="str">
        <f t="shared" si="22"/>
        <v>6UMCORO12</v>
      </c>
      <c r="D310" s="37"/>
      <c r="E310" s="38">
        <f>+'CALCULO TARIFAS CC '!$R$45</f>
        <v>0.67365264550770809</v>
      </c>
      <c r="F310" s="39">
        <f t="shared" si="26"/>
        <v>216.012</v>
      </c>
      <c r="G310" s="327">
        <f t="shared" si="23"/>
        <v>145.52000000000001</v>
      </c>
      <c r="H310" s="319" t="s">
        <v>253</v>
      </c>
      <c r="I310" s="285" t="s">
        <v>542</v>
      </c>
      <c r="J310" s="285">
        <v>216.012</v>
      </c>
      <c r="K310" s="351"/>
      <c r="L310" s="350"/>
      <c r="M310" s="350"/>
      <c r="N310" s="342"/>
      <c r="O310" s="342"/>
    </row>
    <row r="311" spans="1:15" s="193" customFormat="1" x14ac:dyDescent="0.25">
      <c r="A311" s="328">
        <f t="shared" si="24"/>
        <v>309</v>
      </c>
      <c r="B311" s="196" t="s">
        <v>20</v>
      </c>
      <c r="C311" s="37" t="str">
        <f t="shared" si="22"/>
        <v>6UMCSUR88</v>
      </c>
      <c r="D311" s="37"/>
      <c r="E311" s="38">
        <f>+'CALCULO TARIFAS CC '!$R$45</f>
        <v>0.67365264550770809</v>
      </c>
      <c r="F311" s="39">
        <f t="shared" si="26"/>
        <v>261.91320000000002</v>
      </c>
      <c r="G311" s="327">
        <f t="shared" si="23"/>
        <v>176.44</v>
      </c>
      <c r="H311" s="319" t="s">
        <v>253</v>
      </c>
      <c r="I311" s="285" t="s">
        <v>553</v>
      </c>
      <c r="J311" s="285">
        <v>261.91320000000002</v>
      </c>
      <c r="K311" s="351"/>
      <c r="L311" s="350"/>
      <c r="M311" s="350"/>
      <c r="N311" s="342"/>
      <c r="O311" s="342"/>
    </row>
    <row r="312" spans="1:15" s="193" customFormat="1" x14ac:dyDescent="0.25">
      <c r="A312" s="328">
        <f t="shared" si="24"/>
        <v>310</v>
      </c>
      <c r="B312" s="196" t="s">
        <v>20</v>
      </c>
      <c r="C312" s="37" t="str">
        <f t="shared" si="22"/>
        <v>6UMC_ARRCAB</v>
      </c>
      <c r="D312" s="37"/>
      <c r="E312" s="38">
        <f>+'CALCULO TARIFAS CC '!$R$45</f>
        <v>0.67365264550770809</v>
      </c>
      <c r="F312" s="39">
        <f t="shared" si="26"/>
        <v>39.613500000000002</v>
      </c>
      <c r="G312" s="327">
        <f t="shared" si="23"/>
        <v>26.69</v>
      </c>
      <c r="H312" s="319" t="s">
        <v>253</v>
      </c>
      <c r="I312" s="285" t="s">
        <v>754</v>
      </c>
      <c r="J312" s="285">
        <v>39.613500000000002</v>
      </c>
      <c r="K312" s="350"/>
      <c r="L312" s="350"/>
      <c r="M312" s="350"/>
      <c r="N312" s="342"/>
      <c r="O312" s="342"/>
    </row>
    <row r="313" spans="1:15" s="193" customFormat="1" x14ac:dyDescent="0.25">
      <c r="A313" s="328">
        <f t="shared" si="24"/>
        <v>311</v>
      </c>
      <c r="B313" s="196" t="s">
        <v>20</v>
      </c>
      <c r="C313" s="37" t="str">
        <f t="shared" si="22"/>
        <v>6UMC_ARRCHC</v>
      </c>
      <c r="D313" s="37"/>
      <c r="E313" s="38">
        <f>+'CALCULO TARIFAS CC '!$R$45</f>
        <v>0.67365264550770809</v>
      </c>
      <c r="F313" s="39">
        <f t="shared" si="26"/>
        <v>43.973199999999999</v>
      </c>
      <c r="G313" s="327">
        <f t="shared" si="23"/>
        <v>29.62</v>
      </c>
      <c r="H313" s="319" t="s">
        <v>253</v>
      </c>
      <c r="I313" s="285" t="s">
        <v>755</v>
      </c>
      <c r="J313" s="285">
        <v>43.973199999999999</v>
      </c>
      <c r="K313" s="350"/>
      <c r="L313" s="350"/>
      <c r="M313" s="350"/>
      <c r="N313" s="342"/>
      <c r="O313" s="342"/>
    </row>
    <row r="314" spans="1:15" s="193" customFormat="1" x14ac:dyDescent="0.25">
      <c r="A314" s="328">
        <f t="shared" si="24"/>
        <v>312</v>
      </c>
      <c r="B314" s="196" t="s">
        <v>20</v>
      </c>
      <c r="C314" s="37" t="str">
        <f t="shared" si="22"/>
        <v>6UMED12OC</v>
      </c>
      <c r="D314" s="37"/>
      <c r="E314" s="38">
        <f>+'CALCULO TARIFAS CC '!$R$45</f>
        <v>0.67365264550770809</v>
      </c>
      <c r="F314" s="39">
        <f t="shared" si="26"/>
        <v>349.1182</v>
      </c>
      <c r="G314" s="327">
        <f t="shared" si="23"/>
        <v>235.18</v>
      </c>
      <c r="H314" s="319" t="s">
        <v>253</v>
      </c>
      <c r="I314" s="285" t="s">
        <v>408</v>
      </c>
      <c r="J314" s="285">
        <v>349.1182</v>
      </c>
      <c r="K314" s="350"/>
      <c r="L314" s="350"/>
      <c r="M314" s="350"/>
      <c r="N314" s="342"/>
      <c r="O314" s="342"/>
    </row>
    <row r="315" spans="1:15" s="193" customFormat="1" x14ac:dyDescent="0.25">
      <c r="A315" s="328">
        <f t="shared" si="24"/>
        <v>313</v>
      </c>
      <c r="B315" s="196" t="s">
        <v>20</v>
      </c>
      <c r="C315" s="37" t="str">
        <f t="shared" si="22"/>
        <v>6UMEDCBAN</v>
      </c>
      <c r="D315" s="37"/>
      <c r="E315" s="38">
        <f>+'CALCULO TARIFAS CC '!$R$45</f>
        <v>0.67365264550770809</v>
      </c>
      <c r="F315" s="39">
        <f t="shared" si="26"/>
        <v>120.2813</v>
      </c>
      <c r="G315" s="327">
        <f t="shared" si="23"/>
        <v>81.03</v>
      </c>
      <c r="H315" s="319" t="s">
        <v>253</v>
      </c>
      <c r="I315" s="285" t="s">
        <v>409</v>
      </c>
      <c r="J315" s="285">
        <v>120.2813</v>
      </c>
      <c r="K315" s="350"/>
      <c r="L315" s="350"/>
      <c r="M315" s="350"/>
      <c r="N315" s="342"/>
      <c r="O315" s="342"/>
    </row>
    <row r="316" spans="1:15" s="193" customFormat="1" x14ac:dyDescent="0.25">
      <c r="A316" s="328">
        <f t="shared" si="24"/>
        <v>314</v>
      </c>
      <c r="B316" s="196" t="s">
        <v>20</v>
      </c>
      <c r="C316" s="37" t="str">
        <f t="shared" si="22"/>
        <v>6UMEDIPAN</v>
      </c>
      <c r="D316" s="37"/>
      <c r="E316" s="38">
        <f>+'CALCULO TARIFAS CC '!$R$45</f>
        <v>0.67365264550770809</v>
      </c>
      <c r="F316" s="39">
        <f t="shared" si="26"/>
        <v>233.1848</v>
      </c>
      <c r="G316" s="327">
        <f t="shared" si="23"/>
        <v>157.09</v>
      </c>
      <c r="H316" s="319" t="s">
        <v>253</v>
      </c>
      <c r="I316" s="285" t="s">
        <v>756</v>
      </c>
      <c r="J316" s="285">
        <v>233.1848</v>
      </c>
      <c r="K316" s="350"/>
      <c r="L316" s="350"/>
      <c r="M316" s="350"/>
      <c r="N316" s="342"/>
      <c r="O316" s="342"/>
    </row>
    <row r="317" spans="1:15" s="209" customFormat="1" x14ac:dyDescent="0.25">
      <c r="A317" s="328">
        <f t="shared" si="24"/>
        <v>315</v>
      </c>
      <c r="B317" s="196" t="s">
        <v>20</v>
      </c>
      <c r="C317" s="37" t="str">
        <f t="shared" si="22"/>
        <v>6UMEGAD</v>
      </c>
      <c r="D317" s="37"/>
      <c r="E317" s="38">
        <f>+'CALCULO TARIFAS CC '!$R$45</f>
        <v>0.67365264550770809</v>
      </c>
      <c r="F317" s="39">
        <f t="shared" si="26"/>
        <v>33.204000000000001</v>
      </c>
      <c r="G317" s="327">
        <f t="shared" si="23"/>
        <v>22.37</v>
      </c>
      <c r="H317" s="319" t="s">
        <v>253</v>
      </c>
      <c r="I317" s="285" t="s">
        <v>51</v>
      </c>
      <c r="J317" s="285">
        <v>33.204000000000001</v>
      </c>
      <c r="K317" s="350"/>
      <c r="L317" s="350"/>
      <c r="M317" s="350"/>
      <c r="N317" s="342"/>
      <c r="O317" s="342"/>
    </row>
    <row r="318" spans="1:15" s="209" customFormat="1" x14ac:dyDescent="0.25">
      <c r="A318" s="328">
        <f t="shared" si="24"/>
        <v>316</v>
      </c>
      <c r="B318" s="196" t="s">
        <v>20</v>
      </c>
      <c r="C318" s="37" t="str">
        <f t="shared" si="22"/>
        <v>6UMEGAMALL</v>
      </c>
      <c r="D318" s="37"/>
      <c r="E318" s="38">
        <f>+'CALCULO TARIFAS CC '!$R$45</f>
        <v>0.67365264550770809</v>
      </c>
      <c r="F318" s="39">
        <f t="shared" si="26"/>
        <v>362.84620000000001</v>
      </c>
      <c r="G318" s="327">
        <f t="shared" si="23"/>
        <v>244.43</v>
      </c>
      <c r="H318" s="319" t="s">
        <v>253</v>
      </c>
      <c r="I318" s="285" t="s">
        <v>364</v>
      </c>
      <c r="J318" s="285">
        <v>362.84620000000001</v>
      </c>
      <c r="K318" s="350"/>
      <c r="L318" s="350"/>
      <c r="M318" s="350"/>
      <c r="N318" s="342"/>
      <c r="O318" s="342"/>
    </row>
    <row r="319" spans="1:15" s="209" customFormat="1" x14ac:dyDescent="0.25">
      <c r="A319" s="328">
        <f t="shared" si="24"/>
        <v>317</v>
      </c>
      <c r="B319" s="196" t="s">
        <v>20</v>
      </c>
      <c r="C319" s="37" t="str">
        <f t="shared" si="22"/>
        <v>6UMELOCOCEN</v>
      </c>
      <c r="D319" s="37"/>
      <c r="E319" s="38">
        <f>+'CALCULO TARIFAS CC '!$R$45</f>
        <v>0.67365264550770809</v>
      </c>
      <c r="F319" s="39">
        <f t="shared" si="26"/>
        <v>102.84099999999999</v>
      </c>
      <c r="G319" s="327">
        <f t="shared" si="23"/>
        <v>69.28</v>
      </c>
      <c r="H319" s="319" t="s">
        <v>253</v>
      </c>
      <c r="I319" s="285" t="s">
        <v>835</v>
      </c>
      <c r="J319" s="285">
        <v>102.84099999999999</v>
      </c>
      <c r="K319" s="350"/>
      <c r="L319" s="350"/>
      <c r="M319" s="350"/>
      <c r="N319" s="342"/>
      <c r="O319" s="342"/>
    </row>
    <row r="320" spans="1:15" s="209" customFormat="1" x14ac:dyDescent="0.25">
      <c r="A320" s="328">
        <f t="shared" si="24"/>
        <v>318</v>
      </c>
      <c r="B320" s="196" t="s">
        <v>20</v>
      </c>
      <c r="C320" s="37" t="str">
        <f t="shared" si="22"/>
        <v>6UMELOEA</v>
      </c>
      <c r="D320" s="37"/>
      <c r="E320" s="38">
        <f>+'CALCULO TARIFAS CC '!$R$45</f>
        <v>0.67365264550770809</v>
      </c>
      <c r="F320" s="39">
        <f t="shared" si="26"/>
        <v>622.76179999999999</v>
      </c>
      <c r="G320" s="327">
        <f t="shared" si="23"/>
        <v>419.53</v>
      </c>
      <c r="H320" s="319" t="s">
        <v>253</v>
      </c>
      <c r="I320" s="285" t="s">
        <v>52</v>
      </c>
      <c r="J320" s="285">
        <v>622.76179999999999</v>
      </c>
      <c r="K320" s="350"/>
      <c r="L320" s="350"/>
      <c r="M320" s="350"/>
      <c r="N320" s="342"/>
      <c r="O320" s="342"/>
    </row>
    <row r="321" spans="1:15" s="209" customFormat="1" x14ac:dyDescent="0.25">
      <c r="A321" s="328">
        <f t="shared" si="24"/>
        <v>319</v>
      </c>
      <c r="B321" s="196" t="s">
        <v>20</v>
      </c>
      <c r="C321" s="37" t="str">
        <f t="shared" si="22"/>
        <v>6UMELOMM</v>
      </c>
      <c r="D321" s="37"/>
      <c r="E321" s="38">
        <f>+'CALCULO TARIFAS CC '!$R$45</f>
        <v>0.67365264550770809</v>
      </c>
      <c r="F321" s="39">
        <f t="shared" si="26"/>
        <v>910.10630000000003</v>
      </c>
      <c r="G321" s="327">
        <f t="shared" si="23"/>
        <v>613.1</v>
      </c>
      <c r="H321" s="319" t="s">
        <v>253</v>
      </c>
      <c r="I321" s="285" t="s">
        <v>53</v>
      </c>
      <c r="J321" s="285">
        <v>910.10630000000003</v>
      </c>
      <c r="K321" s="350"/>
      <c r="L321" s="350"/>
      <c r="M321" s="350"/>
      <c r="N321" s="342"/>
      <c r="O321" s="342"/>
    </row>
    <row r="322" spans="1:15" s="209" customFormat="1" x14ac:dyDescent="0.25">
      <c r="A322" s="328">
        <f t="shared" si="24"/>
        <v>320</v>
      </c>
      <c r="B322" s="196" t="s">
        <v>20</v>
      </c>
      <c r="C322" s="37" t="str">
        <f t="shared" si="22"/>
        <v>6UMELOOFLBON</v>
      </c>
      <c r="D322" s="37"/>
      <c r="E322" s="38">
        <f>+'CALCULO TARIFAS CC '!$R$45</f>
        <v>0.67365264550770809</v>
      </c>
      <c r="F322" s="39">
        <f t="shared" si="26"/>
        <v>30.143599999999999</v>
      </c>
      <c r="G322" s="327">
        <f t="shared" si="23"/>
        <v>20.309999999999999</v>
      </c>
      <c r="H322" s="319" t="s">
        <v>253</v>
      </c>
      <c r="I322" s="285" t="s">
        <v>836</v>
      </c>
      <c r="J322" s="285">
        <v>30.143599999999999</v>
      </c>
      <c r="K322" s="350"/>
      <c r="L322" s="350"/>
      <c r="M322" s="350"/>
      <c r="N322" s="342"/>
      <c r="O322" s="342"/>
    </row>
    <row r="323" spans="1:15" s="209" customFormat="1" x14ac:dyDescent="0.25">
      <c r="A323" s="328">
        <f t="shared" si="24"/>
        <v>321</v>
      </c>
      <c r="B323" s="196" t="s">
        <v>20</v>
      </c>
      <c r="C323" s="37" t="str">
        <f t="shared" ref="C323:C386" si="27">UPPER(I323)</f>
        <v>6UMELORA</v>
      </c>
      <c r="D323" s="37"/>
      <c r="E323" s="38">
        <f>+'CALCULO TARIFAS CC '!$R$45</f>
        <v>0.67365264550770809</v>
      </c>
      <c r="F323" s="39">
        <f t="shared" si="26"/>
        <v>208.91669999999999</v>
      </c>
      <c r="G323" s="327">
        <f t="shared" si="23"/>
        <v>140.74</v>
      </c>
      <c r="H323" s="319" t="s">
        <v>253</v>
      </c>
      <c r="I323" s="285" t="s">
        <v>54</v>
      </c>
      <c r="J323" s="285">
        <v>208.91669999999999</v>
      </c>
      <c r="K323" s="350"/>
      <c r="L323" s="350"/>
      <c r="M323" s="350"/>
      <c r="N323" s="342"/>
      <c r="O323" s="342"/>
    </row>
    <row r="324" spans="1:15" s="209" customFormat="1" x14ac:dyDescent="0.25">
      <c r="A324" s="328">
        <f t="shared" si="24"/>
        <v>322</v>
      </c>
      <c r="B324" s="196" t="s">
        <v>20</v>
      </c>
      <c r="C324" s="37" t="str">
        <f t="shared" si="27"/>
        <v>6UMELOSC</v>
      </c>
      <c r="D324" s="37"/>
      <c r="E324" s="38">
        <f>+'CALCULO TARIFAS CC '!$R$45</f>
        <v>0.67365264550770809</v>
      </c>
      <c r="F324" s="39">
        <f t="shared" si="26"/>
        <v>368.92419999999998</v>
      </c>
      <c r="G324" s="327">
        <f t="shared" ref="G324:G387" si="28">ROUND(F324*E324,2)</f>
        <v>248.53</v>
      </c>
      <c r="H324" s="319" t="s">
        <v>253</v>
      </c>
      <c r="I324" s="285" t="s">
        <v>55</v>
      </c>
      <c r="J324" s="285">
        <v>368.92419999999998</v>
      </c>
      <c r="K324" s="350"/>
      <c r="L324" s="350"/>
      <c r="M324" s="350"/>
      <c r="N324" s="342"/>
      <c r="O324" s="342"/>
    </row>
    <row r="325" spans="1:15" s="209" customFormat="1" x14ac:dyDescent="0.25">
      <c r="A325" s="328">
        <f t="shared" ref="A325:A388" si="29">A324+1</f>
        <v>323</v>
      </c>
      <c r="B325" s="196" t="s">
        <v>20</v>
      </c>
      <c r="C325" s="37" t="str">
        <f t="shared" si="27"/>
        <v>6UMETALPAN</v>
      </c>
      <c r="D325" s="37"/>
      <c r="E325" s="38">
        <f>+'CALCULO TARIFAS CC '!$R$45</f>
        <v>0.67365264550770809</v>
      </c>
      <c r="F325" s="39">
        <f t="shared" si="26"/>
        <v>236.7345</v>
      </c>
      <c r="G325" s="327">
        <f t="shared" si="28"/>
        <v>159.47999999999999</v>
      </c>
      <c r="H325" s="319" t="s">
        <v>253</v>
      </c>
      <c r="I325" s="285" t="s">
        <v>543</v>
      </c>
      <c r="J325" s="285">
        <v>236.7345</v>
      </c>
      <c r="K325" s="350"/>
      <c r="L325" s="350"/>
      <c r="M325" s="350"/>
      <c r="N325" s="342"/>
      <c r="O325" s="342"/>
    </row>
    <row r="326" spans="1:15" s="209" customFormat="1" x14ac:dyDescent="0.25">
      <c r="A326" s="328">
        <f t="shared" si="29"/>
        <v>324</v>
      </c>
      <c r="B326" s="196" t="s">
        <v>20</v>
      </c>
      <c r="C326" s="37" t="str">
        <f t="shared" si="27"/>
        <v>6UMETRO5MAY</v>
      </c>
      <c r="D326" s="37"/>
      <c r="E326" s="38">
        <f>+'CALCULO TARIFAS CC '!$R$45</f>
        <v>0.67365264550770809</v>
      </c>
      <c r="F326" s="39">
        <f t="shared" si="26"/>
        <v>2349.6194999999998</v>
      </c>
      <c r="G326" s="327">
        <f t="shared" si="28"/>
        <v>1582.83</v>
      </c>
      <c r="H326" s="319" t="s">
        <v>253</v>
      </c>
      <c r="I326" s="285" t="s">
        <v>757</v>
      </c>
      <c r="J326" s="285">
        <v>2349.6194999999998</v>
      </c>
      <c r="K326" s="350"/>
      <c r="L326" s="350"/>
      <c r="M326" s="350"/>
      <c r="N326" s="342"/>
      <c r="O326" s="342"/>
    </row>
    <row r="327" spans="1:15" s="209" customFormat="1" x14ac:dyDescent="0.25">
      <c r="A327" s="328">
        <f t="shared" si="29"/>
        <v>325</v>
      </c>
      <c r="B327" s="196" t="s">
        <v>20</v>
      </c>
      <c r="C327" s="37" t="str">
        <f t="shared" si="27"/>
        <v>6UMETROAND</v>
      </c>
      <c r="D327" s="37"/>
      <c r="E327" s="38">
        <f>+'CALCULO TARIFAS CC '!$R$45</f>
        <v>0.67365264550770809</v>
      </c>
      <c r="F327" s="39">
        <f t="shared" si="26"/>
        <v>1856.2083</v>
      </c>
      <c r="G327" s="327">
        <f t="shared" si="28"/>
        <v>1250.44</v>
      </c>
      <c r="H327" s="319" t="s">
        <v>253</v>
      </c>
      <c r="I327" s="285" t="s">
        <v>758</v>
      </c>
      <c r="J327" s="285">
        <v>1856.2083</v>
      </c>
      <c r="K327" s="350"/>
      <c r="L327" s="350"/>
      <c r="M327" s="350"/>
      <c r="N327" s="342"/>
      <c r="O327" s="342"/>
    </row>
    <row r="328" spans="1:15" s="193" customFormat="1" x14ac:dyDescent="0.25">
      <c r="A328" s="328">
        <f t="shared" si="29"/>
        <v>326</v>
      </c>
      <c r="B328" s="196" t="s">
        <v>20</v>
      </c>
      <c r="C328" s="37" t="str">
        <f t="shared" si="27"/>
        <v>6UMETROHOTEL</v>
      </c>
      <c r="D328" s="37"/>
      <c r="E328" s="38">
        <f>+'CALCULO TARIFAS CC '!$R$45</f>
        <v>0.67365264550770809</v>
      </c>
      <c r="F328" s="39">
        <f t="shared" si="26"/>
        <v>49.901499999999999</v>
      </c>
      <c r="G328" s="327">
        <f t="shared" si="28"/>
        <v>33.619999999999997</v>
      </c>
      <c r="H328" s="319" t="s">
        <v>253</v>
      </c>
      <c r="I328" s="285" t="s">
        <v>837</v>
      </c>
      <c r="J328" s="285">
        <v>49.901499999999999</v>
      </c>
      <c r="K328" s="350"/>
      <c r="L328" s="350"/>
      <c r="M328" s="350"/>
      <c r="N328" s="342"/>
      <c r="O328" s="342"/>
    </row>
    <row r="329" spans="1:15" s="193" customFormat="1" x14ac:dyDescent="0.25">
      <c r="A329" s="328">
        <f t="shared" si="29"/>
        <v>327</v>
      </c>
      <c r="B329" s="196" t="s">
        <v>20</v>
      </c>
      <c r="C329" s="37" t="str">
        <f t="shared" si="27"/>
        <v>6UMIRAMAR</v>
      </c>
      <c r="D329" s="37"/>
      <c r="E329" s="38">
        <f>+'CALCULO TARIFAS CC '!$R$45</f>
        <v>0.67365264550770809</v>
      </c>
      <c r="F329" s="39">
        <f t="shared" si="26"/>
        <v>284.69740000000002</v>
      </c>
      <c r="G329" s="327">
        <f t="shared" si="28"/>
        <v>191.79</v>
      </c>
      <c r="H329" s="319" t="s">
        <v>253</v>
      </c>
      <c r="I329" s="285" t="s">
        <v>427</v>
      </c>
      <c r="J329" s="285">
        <v>284.69740000000002</v>
      </c>
      <c r="K329" s="350"/>
      <c r="L329" s="350"/>
      <c r="M329" s="350"/>
      <c r="N329" s="342"/>
      <c r="O329" s="342"/>
    </row>
    <row r="330" spans="1:15" s="193" customFormat="1" x14ac:dyDescent="0.25">
      <c r="A330" s="328">
        <f t="shared" si="29"/>
        <v>328</v>
      </c>
      <c r="B330" s="196" t="s">
        <v>20</v>
      </c>
      <c r="C330" s="37" t="str">
        <f t="shared" si="27"/>
        <v>6UMMALL31</v>
      </c>
      <c r="D330" s="37"/>
      <c r="E330" s="38">
        <f>+'CALCULO TARIFAS CC '!$R$45</f>
        <v>0.67365264550770809</v>
      </c>
      <c r="F330" s="39">
        <f t="shared" si="26"/>
        <v>262.57319999999999</v>
      </c>
      <c r="G330" s="327">
        <f t="shared" si="28"/>
        <v>176.88</v>
      </c>
      <c r="H330" s="319" t="s">
        <v>253</v>
      </c>
      <c r="I330" s="285" t="s">
        <v>554</v>
      </c>
      <c r="J330" s="285">
        <v>262.57319999999999</v>
      </c>
      <c r="K330" s="350"/>
      <c r="L330" s="350"/>
      <c r="M330" s="350"/>
      <c r="N330" s="342"/>
      <c r="O330" s="342"/>
    </row>
    <row r="331" spans="1:15" s="193" customFormat="1" x14ac:dyDescent="0.25">
      <c r="A331" s="328">
        <f t="shared" si="29"/>
        <v>329</v>
      </c>
      <c r="B331" s="196" t="s">
        <v>20</v>
      </c>
      <c r="C331" s="37" t="str">
        <f t="shared" si="27"/>
        <v>6UMMDHOTEL</v>
      </c>
      <c r="D331" s="37"/>
      <c r="E331" s="38">
        <f>+'CALCULO TARIFAS CC '!$R$45</f>
        <v>0.67365264550770809</v>
      </c>
      <c r="F331" s="39">
        <f t="shared" si="26"/>
        <v>66.440299999999993</v>
      </c>
      <c r="G331" s="327">
        <f t="shared" si="28"/>
        <v>44.76</v>
      </c>
      <c r="H331" s="319" t="s">
        <v>253</v>
      </c>
      <c r="I331" s="285" t="s">
        <v>587</v>
      </c>
      <c r="J331" s="285">
        <v>66.440299999999993</v>
      </c>
      <c r="K331" s="350"/>
      <c r="L331" s="350"/>
      <c r="M331" s="350"/>
      <c r="N331" s="342"/>
      <c r="O331" s="342"/>
    </row>
    <row r="332" spans="1:15" x14ac:dyDescent="0.25">
      <c r="A332" s="328">
        <f t="shared" si="29"/>
        <v>330</v>
      </c>
      <c r="B332" s="196" t="s">
        <v>20</v>
      </c>
      <c r="C332" s="37" t="str">
        <f t="shared" si="27"/>
        <v>6UMNTOC17</v>
      </c>
      <c r="D332" s="37"/>
      <c r="E332" s="38">
        <f>+'CALCULO TARIFAS CC '!$R$45</f>
        <v>0.67365264550770809</v>
      </c>
      <c r="F332" s="39">
        <f t="shared" si="26"/>
        <v>183.59549999999999</v>
      </c>
      <c r="G332" s="327">
        <f t="shared" si="28"/>
        <v>123.68</v>
      </c>
      <c r="H332" s="319" t="s">
        <v>253</v>
      </c>
      <c r="I332" s="285" t="s">
        <v>544</v>
      </c>
      <c r="J332" s="285">
        <v>183.59549999999999</v>
      </c>
      <c r="K332" s="350"/>
      <c r="L332" s="350"/>
      <c r="M332" s="350"/>
      <c r="N332" s="342"/>
      <c r="O332" s="342"/>
    </row>
    <row r="333" spans="1:15" s="197" customFormat="1" x14ac:dyDescent="0.25">
      <c r="A333" s="328">
        <f t="shared" si="29"/>
        <v>331</v>
      </c>
      <c r="B333" s="196" t="s">
        <v>20</v>
      </c>
      <c r="C333" s="37" t="str">
        <f t="shared" si="27"/>
        <v>6UMOLPASA</v>
      </c>
      <c r="D333" s="37"/>
      <c r="E333" s="38">
        <f>+'CALCULO TARIFAS CC '!$R$45</f>
        <v>0.67365264550770809</v>
      </c>
      <c r="F333" s="39">
        <f t="shared" si="26"/>
        <v>192.845</v>
      </c>
      <c r="G333" s="327">
        <f t="shared" si="28"/>
        <v>129.91</v>
      </c>
      <c r="H333" s="319" t="s">
        <v>253</v>
      </c>
      <c r="I333" s="285" t="s">
        <v>462</v>
      </c>
      <c r="J333" s="285">
        <v>192.845</v>
      </c>
      <c r="K333" s="350"/>
      <c r="L333" s="350"/>
      <c r="M333" s="350"/>
      <c r="N333" s="342"/>
      <c r="O333" s="342"/>
    </row>
    <row r="334" spans="1:15" s="197" customFormat="1" x14ac:dyDescent="0.25">
      <c r="A334" s="328">
        <f t="shared" si="29"/>
        <v>332</v>
      </c>
      <c r="B334" s="196" t="s">
        <v>20</v>
      </c>
      <c r="C334" s="37" t="str">
        <f t="shared" si="27"/>
        <v>6UMOTBODEGA2</v>
      </c>
      <c r="D334" s="37"/>
      <c r="E334" s="38">
        <f>+'CALCULO TARIFAS CC '!$R$45</f>
        <v>0.67365264550770809</v>
      </c>
      <c r="F334" s="39">
        <f t="shared" si="26"/>
        <v>67.236699999999999</v>
      </c>
      <c r="G334" s="327">
        <f t="shared" si="28"/>
        <v>45.29</v>
      </c>
      <c r="H334" s="319" t="s">
        <v>253</v>
      </c>
      <c r="I334" s="285" t="s">
        <v>759</v>
      </c>
      <c r="J334" s="285">
        <v>67.236699999999999</v>
      </c>
      <c r="K334" s="350"/>
      <c r="L334" s="350"/>
      <c r="M334" s="350"/>
      <c r="N334" s="342"/>
      <c r="O334" s="342"/>
    </row>
    <row r="335" spans="1:15" s="197" customFormat="1" x14ac:dyDescent="0.25">
      <c r="A335" s="328">
        <f t="shared" si="29"/>
        <v>333</v>
      </c>
      <c r="B335" s="196" t="s">
        <v>20</v>
      </c>
      <c r="C335" s="37" t="str">
        <f t="shared" si="27"/>
        <v>6UMOTDISPLAY</v>
      </c>
      <c r="D335" s="37"/>
      <c r="E335" s="38">
        <f>+'CALCULO TARIFAS CC '!$R$45</f>
        <v>0.67365264550770809</v>
      </c>
      <c r="F335" s="39">
        <f t="shared" si="26"/>
        <v>71.196200000000005</v>
      </c>
      <c r="G335" s="327">
        <f t="shared" si="28"/>
        <v>47.96</v>
      </c>
      <c r="H335" s="319" t="s">
        <v>253</v>
      </c>
      <c r="I335" s="285" t="s">
        <v>760</v>
      </c>
      <c r="J335" s="285">
        <v>71.196200000000005</v>
      </c>
      <c r="K335" s="350"/>
      <c r="L335" s="350"/>
      <c r="M335" s="350"/>
      <c r="N335" s="342"/>
      <c r="O335" s="342"/>
    </row>
    <row r="336" spans="1:15" s="197" customFormat="1" x14ac:dyDescent="0.25">
      <c r="A336" s="328">
        <f t="shared" si="29"/>
        <v>334</v>
      </c>
      <c r="B336" s="196" t="s">
        <v>20</v>
      </c>
      <c r="C336" s="37" t="str">
        <f t="shared" si="27"/>
        <v>6UMPFRIGO57</v>
      </c>
      <c r="D336" s="37"/>
      <c r="E336" s="38">
        <f>+'CALCULO TARIFAS CC '!$R$45</f>
        <v>0.67365264550770809</v>
      </c>
      <c r="F336" s="39">
        <f t="shared" si="26"/>
        <v>138.89179999999999</v>
      </c>
      <c r="G336" s="327">
        <f t="shared" si="28"/>
        <v>93.56</v>
      </c>
      <c r="H336" s="319" t="s">
        <v>253</v>
      </c>
      <c r="I336" s="285" t="s">
        <v>518</v>
      </c>
      <c r="J336" s="285">
        <v>138.89179999999999</v>
      </c>
      <c r="K336" s="350"/>
      <c r="L336" s="350"/>
      <c r="M336" s="350"/>
      <c r="N336" s="342"/>
      <c r="O336" s="342"/>
    </row>
    <row r="337" spans="1:15" s="197" customFormat="1" x14ac:dyDescent="0.25">
      <c r="A337" s="328">
        <f t="shared" si="29"/>
        <v>335</v>
      </c>
      <c r="B337" s="196" t="s">
        <v>20</v>
      </c>
      <c r="C337" s="37" t="str">
        <f t="shared" si="27"/>
        <v>6UMPLAZA</v>
      </c>
      <c r="D337" s="37"/>
      <c r="E337" s="38">
        <f>+'CALCULO TARIFAS CC '!$R$45</f>
        <v>0.67365264550770809</v>
      </c>
      <c r="F337" s="39">
        <f t="shared" ref="F337:F341" si="30">ROUND(J337,4)</f>
        <v>901.4674</v>
      </c>
      <c r="G337" s="327">
        <f t="shared" si="28"/>
        <v>607.28</v>
      </c>
      <c r="H337" s="319" t="s">
        <v>253</v>
      </c>
      <c r="I337" s="285" t="s">
        <v>519</v>
      </c>
      <c r="J337" s="285">
        <v>901.4674</v>
      </c>
      <c r="K337" s="350"/>
      <c r="L337" s="350"/>
      <c r="M337" s="350"/>
      <c r="N337" s="342"/>
      <c r="O337" s="342"/>
    </row>
    <row r="338" spans="1:15" s="197" customFormat="1" x14ac:dyDescent="0.25">
      <c r="A338" s="328">
        <f t="shared" si="29"/>
        <v>336</v>
      </c>
      <c r="B338" s="196" t="s">
        <v>20</v>
      </c>
      <c r="C338" s="37" t="str">
        <f t="shared" si="27"/>
        <v>6UMPME83</v>
      </c>
      <c r="D338" s="37"/>
      <c r="E338" s="38">
        <f>+'CALCULO TARIFAS CC '!$R$45</f>
        <v>0.67365264550770809</v>
      </c>
      <c r="F338" s="39">
        <f t="shared" si="30"/>
        <v>216.42939999999999</v>
      </c>
      <c r="G338" s="327">
        <f t="shared" si="28"/>
        <v>145.80000000000001</v>
      </c>
      <c r="H338" s="319" t="s">
        <v>253</v>
      </c>
      <c r="I338" s="285" t="s">
        <v>520</v>
      </c>
      <c r="J338" s="285">
        <v>216.42939999999999</v>
      </c>
      <c r="K338" s="350"/>
      <c r="L338" s="350"/>
      <c r="M338" s="350"/>
      <c r="N338" s="342"/>
      <c r="O338" s="342"/>
    </row>
    <row r="339" spans="1:15" s="197" customFormat="1" x14ac:dyDescent="0.25">
      <c r="A339" s="328">
        <f t="shared" si="29"/>
        <v>337</v>
      </c>
      <c r="B339" s="196" t="s">
        <v>20</v>
      </c>
      <c r="C339" s="37" t="str">
        <f t="shared" si="27"/>
        <v>6UMPOLIS</v>
      </c>
      <c r="D339" s="37"/>
      <c r="E339" s="38">
        <f>+'CALCULO TARIFAS CC '!$R$45</f>
        <v>0.67365264550770809</v>
      </c>
      <c r="F339" s="39">
        <f t="shared" si="30"/>
        <v>216.4451</v>
      </c>
      <c r="G339" s="327">
        <f t="shared" si="28"/>
        <v>145.81</v>
      </c>
      <c r="H339" s="319" t="s">
        <v>253</v>
      </c>
      <c r="I339" s="285" t="s">
        <v>521</v>
      </c>
      <c r="J339" s="285">
        <v>216.4451</v>
      </c>
      <c r="K339" s="350"/>
      <c r="L339" s="350"/>
      <c r="M339" s="350"/>
      <c r="N339" s="342"/>
      <c r="O339" s="342"/>
    </row>
    <row r="340" spans="1:15" s="197" customFormat="1" x14ac:dyDescent="0.25">
      <c r="A340" s="328">
        <f t="shared" si="29"/>
        <v>338</v>
      </c>
      <c r="B340" s="196" t="s">
        <v>20</v>
      </c>
      <c r="C340" s="37" t="str">
        <f t="shared" si="27"/>
        <v>6UMSANM</v>
      </c>
      <c r="D340" s="37"/>
      <c r="E340" s="38">
        <f>+'CALCULO TARIFAS CC '!$R$45</f>
        <v>0.67365264550770809</v>
      </c>
      <c r="F340" s="39">
        <f t="shared" si="30"/>
        <v>519.55550000000005</v>
      </c>
      <c r="G340" s="327">
        <f t="shared" si="28"/>
        <v>350</v>
      </c>
      <c r="H340" s="319" t="s">
        <v>253</v>
      </c>
      <c r="I340" s="285" t="s">
        <v>621</v>
      </c>
      <c r="J340" s="285">
        <v>519.55550000000005</v>
      </c>
      <c r="K340" s="350"/>
      <c r="L340" s="350"/>
      <c r="M340" s="350"/>
      <c r="N340" s="342"/>
      <c r="O340" s="342"/>
    </row>
    <row r="341" spans="1:15" s="197" customFormat="1" x14ac:dyDescent="0.25">
      <c r="A341" s="328">
        <f t="shared" si="29"/>
        <v>339</v>
      </c>
      <c r="B341" s="196" t="s">
        <v>20</v>
      </c>
      <c r="C341" s="37" t="str">
        <f t="shared" si="27"/>
        <v>6UMSGO26</v>
      </c>
      <c r="D341" s="37"/>
      <c r="E341" s="38">
        <f>+'CALCULO TARIFAS CC '!$R$45</f>
        <v>0.67365264550770809</v>
      </c>
      <c r="F341" s="39">
        <f t="shared" si="30"/>
        <v>204.1891</v>
      </c>
      <c r="G341" s="327">
        <f t="shared" si="28"/>
        <v>137.55000000000001</v>
      </c>
      <c r="H341" s="319" t="s">
        <v>253</v>
      </c>
      <c r="I341" s="285" t="s">
        <v>545</v>
      </c>
      <c r="J341" s="285">
        <v>204.1891</v>
      </c>
      <c r="K341" s="350"/>
      <c r="L341" s="350"/>
      <c r="M341" s="350"/>
      <c r="N341" s="342"/>
      <c r="O341" s="342"/>
    </row>
    <row r="342" spans="1:15" s="211" customFormat="1" x14ac:dyDescent="0.25">
      <c r="A342" s="328">
        <f t="shared" si="29"/>
        <v>340</v>
      </c>
      <c r="B342" s="196" t="s">
        <v>20</v>
      </c>
      <c r="C342" s="37" t="str">
        <f t="shared" si="27"/>
        <v>6UMSPOLL</v>
      </c>
      <c r="D342" s="37"/>
      <c r="E342" s="38">
        <f>+'CALCULO TARIFAS CC '!$R$45</f>
        <v>0.67365264550770809</v>
      </c>
      <c r="F342" s="39">
        <f t="shared" ref="F342:F425" si="31">ROUND(J342,4)</f>
        <v>111.9406</v>
      </c>
      <c r="G342" s="327">
        <f t="shared" si="28"/>
        <v>75.41</v>
      </c>
      <c r="H342" s="319" t="s">
        <v>253</v>
      </c>
      <c r="I342" s="285" t="s">
        <v>555</v>
      </c>
      <c r="J342" s="285">
        <v>111.9406</v>
      </c>
      <c r="K342" s="350"/>
      <c r="L342" s="350"/>
      <c r="M342" s="350"/>
      <c r="N342" s="342"/>
      <c r="O342" s="342"/>
    </row>
    <row r="343" spans="1:15" s="218" customFormat="1" x14ac:dyDescent="0.25">
      <c r="A343" s="328">
        <f t="shared" si="29"/>
        <v>341</v>
      </c>
      <c r="B343" s="196" t="s">
        <v>20</v>
      </c>
      <c r="C343" s="37" t="str">
        <f t="shared" si="27"/>
        <v>6UMSTANA</v>
      </c>
      <c r="D343" s="37"/>
      <c r="E343" s="38">
        <f>+'CALCULO TARIFAS CC '!$R$45</f>
        <v>0.67365264550770809</v>
      </c>
      <c r="F343" s="39">
        <f t="shared" si="31"/>
        <v>202.12719999999999</v>
      </c>
      <c r="G343" s="327">
        <f t="shared" si="28"/>
        <v>136.16</v>
      </c>
      <c r="H343" s="319" t="s">
        <v>253</v>
      </c>
      <c r="I343" s="285" t="s">
        <v>622</v>
      </c>
      <c r="J343" s="285">
        <v>202.12719999999999</v>
      </c>
      <c r="K343" s="350"/>
      <c r="L343" s="350"/>
      <c r="M343" s="350"/>
      <c r="N343" s="342"/>
      <c r="O343" s="342"/>
    </row>
    <row r="344" spans="1:15" s="218" customFormat="1" x14ac:dyDescent="0.25">
      <c r="A344" s="328">
        <f t="shared" si="29"/>
        <v>342</v>
      </c>
      <c r="B344" s="196" t="s">
        <v>20</v>
      </c>
      <c r="C344" s="37" t="str">
        <f t="shared" si="27"/>
        <v>6UMTOC55</v>
      </c>
      <c r="D344" s="37"/>
      <c r="E344" s="38">
        <f>+'CALCULO TARIFAS CC '!$R$45</f>
        <v>0.67365264550770809</v>
      </c>
      <c r="F344" s="39">
        <f t="shared" si="31"/>
        <v>408.7199</v>
      </c>
      <c r="G344" s="327">
        <f t="shared" si="28"/>
        <v>275.33999999999997</v>
      </c>
      <c r="H344" s="319" t="s">
        <v>253</v>
      </c>
      <c r="I344" s="285" t="s">
        <v>556</v>
      </c>
      <c r="J344" s="285">
        <v>408.7199</v>
      </c>
      <c r="K344" s="350"/>
      <c r="L344" s="350"/>
      <c r="M344" s="350"/>
      <c r="N344" s="342"/>
      <c r="O344" s="342"/>
    </row>
    <row r="345" spans="1:15" s="218" customFormat="1" x14ac:dyDescent="0.25">
      <c r="A345" s="328">
        <f t="shared" si="29"/>
        <v>343</v>
      </c>
      <c r="B345" s="196" t="s">
        <v>20</v>
      </c>
      <c r="C345" s="37" t="str">
        <f t="shared" si="27"/>
        <v>6UNESPSUR</v>
      </c>
      <c r="D345" s="37"/>
      <c r="E345" s="38">
        <f>+'CALCULO TARIFAS CC '!$R$45</f>
        <v>0.67365264550770809</v>
      </c>
      <c r="F345" s="39">
        <f t="shared" si="31"/>
        <v>74.515500000000003</v>
      </c>
      <c r="G345" s="327">
        <f t="shared" si="28"/>
        <v>50.2</v>
      </c>
      <c r="H345" s="319" t="s">
        <v>253</v>
      </c>
      <c r="I345" s="285" t="s">
        <v>397</v>
      </c>
      <c r="J345" s="285">
        <v>74.515500000000003</v>
      </c>
      <c r="K345" s="350"/>
      <c r="L345" s="350"/>
      <c r="M345" s="350"/>
      <c r="N345" s="342"/>
      <c r="O345" s="342"/>
    </row>
    <row r="346" spans="1:15" s="218" customFormat="1" x14ac:dyDescent="0.25">
      <c r="A346" s="328">
        <f t="shared" si="29"/>
        <v>344</v>
      </c>
      <c r="B346" s="196" t="s">
        <v>20</v>
      </c>
      <c r="C346" s="37" t="str">
        <f t="shared" si="27"/>
        <v>6UNESTLELOMA</v>
      </c>
      <c r="D346" s="37"/>
      <c r="E346" s="38">
        <f>+'CALCULO TARIFAS CC '!$R$45</f>
        <v>0.67365264550770809</v>
      </c>
      <c r="F346" s="39">
        <f t="shared" si="31"/>
        <v>85.915899999999993</v>
      </c>
      <c r="G346" s="327">
        <f t="shared" si="28"/>
        <v>57.88</v>
      </c>
      <c r="H346" s="319" t="s">
        <v>253</v>
      </c>
      <c r="I346" s="285" t="s">
        <v>327</v>
      </c>
      <c r="J346" s="285">
        <v>85.915899999999993</v>
      </c>
      <c r="K346" s="350"/>
      <c r="L346" s="350"/>
      <c r="M346" s="350"/>
      <c r="N346" s="342"/>
      <c r="O346" s="342"/>
    </row>
    <row r="347" spans="1:15" s="218" customFormat="1" x14ac:dyDescent="0.25">
      <c r="A347" s="328">
        <f t="shared" si="29"/>
        <v>345</v>
      </c>
      <c r="B347" s="196" t="s">
        <v>20</v>
      </c>
      <c r="C347" s="37" t="str">
        <f t="shared" si="27"/>
        <v>6UNESTLENATA</v>
      </c>
      <c r="D347" s="37"/>
      <c r="E347" s="38">
        <f>+'CALCULO TARIFAS CC '!$R$45</f>
        <v>0.67365264550770809</v>
      </c>
      <c r="F347" s="39">
        <f t="shared" si="31"/>
        <v>719.19110000000001</v>
      </c>
      <c r="G347" s="327">
        <f t="shared" si="28"/>
        <v>484.48</v>
      </c>
      <c r="H347" s="319" t="s">
        <v>253</v>
      </c>
      <c r="I347" s="285" t="s">
        <v>56</v>
      </c>
      <c r="J347" s="285">
        <v>719.19110000000001</v>
      </c>
      <c r="K347" s="350"/>
      <c r="L347" s="350"/>
      <c r="M347" s="350"/>
      <c r="N347" s="342"/>
      <c r="O347" s="342"/>
    </row>
    <row r="348" spans="1:15" s="218" customFormat="1" x14ac:dyDescent="0.25">
      <c r="A348" s="328">
        <f t="shared" si="29"/>
        <v>346</v>
      </c>
      <c r="B348" s="196" t="s">
        <v>20</v>
      </c>
      <c r="C348" s="37" t="str">
        <f t="shared" si="27"/>
        <v>6UNESTLEVILA</v>
      </c>
      <c r="D348" s="37"/>
      <c r="E348" s="38">
        <f>+'CALCULO TARIFAS CC '!$R$45</f>
        <v>0.67365264550770809</v>
      </c>
      <c r="F348" s="39">
        <f t="shared" si="31"/>
        <v>203.042</v>
      </c>
      <c r="G348" s="327">
        <f t="shared" si="28"/>
        <v>136.78</v>
      </c>
      <c r="H348" s="319" t="s">
        <v>253</v>
      </c>
      <c r="I348" s="285" t="s">
        <v>57</v>
      </c>
      <c r="J348" s="285">
        <v>203.042</v>
      </c>
      <c r="K348" s="350"/>
      <c r="L348" s="350"/>
      <c r="M348" s="350"/>
      <c r="N348" s="342"/>
      <c r="O348" s="342"/>
    </row>
    <row r="349" spans="1:15" s="218" customFormat="1" x14ac:dyDescent="0.25">
      <c r="A349" s="328">
        <f t="shared" si="29"/>
        <v>347</v>
      </c>
      <c r="B349" s="196" t="s">
        <v>20</v>
      </c>
      <c r="C349" s="37" t="str">
        <f t="shared" si="27"/>
        <v>6UNIELSPED</v>
      </c>
      <c r="D349" s="37"/>
      <c r="E349" s="38">
        <f>+'CALCULO TARIFAS CC '!$R$45</f>
        <v>0.67365264550770809</v>
      </c>
      <c r="F349" s="39">
        <f t="shared" si="31"/>
        <v>61.508000000000003</v>
      </c>
      <c r="G349" s="327">
        <f t="shared" si="28"/>
        <v>41.44</v>
      </c>
      <c r="H349" s="319" t="s">
        <v>253</v>
      </c>
      <c r="I349" s="285" t="s">
        <v>761</v>
      </c>
      <c r="J349" s="285">
        <v>61.508000000000003</v>
      </c>
      <c r="K349" s="350"/>
      <c r="L349" s="350"/>
      <c r="M349" s="350"/>
      <c r="N349" s="342"/>
      <c r="O349" s="342"/>
    </row>
    <row r="350" spans="1:15" s="218" customFormat="1" x14ac:dyDescent="0.25">
      <c r="A350" s="328">
        <f t="shared" si="29"/>
        <v>348</v>
      </c>
      <c r="B350" s="196" t="s">
        <v>20</v>
      </c>
      <c r="C350" s="37" t="str">
        <f t="shared" si="27"/>
        <v>6UNIKOBAL</v>
      </c>
      <c r="D350" s="37"/>
      <c r="E350" s="38">
        <f>+'CALCULO TARIFAS CC '!$R$45</f>
        <v>0.67365264550770809</v>
      </c>
      <c r="F350" s="39">
        <f t="shared" si="31"/>
        <v>52.526699999999998</v>
      </c>
      <c r="G350" s="327">
        <f t="shared" si="28"/>
        <v>35.380000000000003</v>
      </c>
      <c r="H350" s="319" t="s">
        <v>253</v>
      </c>
      <c r="I350" s="285" t="s">
        <v>762</v>
      </c>
      <c r="J350" s="285">
        <v>52.526699999999998</v>
      </c>
      <c r="K350" s="350"/>
      <c r="L350" s="350"/>
      <c r="M350" s="350"/>
      <c r="N350" s="342"/>
      <c r="O350" s="342"/>
    </row>
    <row r="351" spans="1:15" s="218" customFormat="1" x14ac:dyDescent="0.25">
      <c r="A351" s="328">
        <f t="shared" si="29"/>
        <v>349</v>
      </c>
      <c r="B351" s="196" t="s">
        <v>20</v>
      </c>
      <c r="C351" s="37" t="str">
        <f t="shared" si="27"/>
        <v>6UNIKOC50</v>
      </c>
      <c r="D351" s="37"/>
      <c r="E351" s="38">
        <f>+'CALCULO TARIFAS CC '!$R$45</f>
        <v>0.67365264550770809</v>
      </c>
      <c r="F351" s="39">
        <f t="shared" si="31"/>
        <v>57.061999999999998</v>
      </c>
      <c r="G351" s="327">
        <f t="shared" si="28"/>
        <v>38.44</v>
      </c>
      <c r="H351" s="319" t="s">
        <v>253</v>
      </c>
      <c r="I351" s="285" t="s">
        <v>763</v>
      </c>
      <c r="J351" s="285">
        <v>57.061999999999998</v>
      </c>
      <c r="K351" s="350"/>
      <c r="L351" s="350"/>
      <c r="M351" s="350"/>
      <c r="N351" s="342"/>
      <c r="O351" s="342"/>
    </row>
    <row r="352" spans="1:15" s="218" customFormat="1" x14ac:dyDescent="0.25">
      <c r="A352" s="328">
        <f t="shared" si="29"/>
        <v>350</v>
      </c>
      <c r="B352" s="196" t="s">
        <v>20</v>
      </c>
      <c r="C352" s="37" t="str">
        <f t="shared" si="27"/>
        <v>6UNIKODORADO</v>
      </c>
      <c r="D352" s="37"/>
      <c r="E352" s="38">
        <f>+'CALCULO TARIFAS CC '!$R$45</f>
        <v>0.67365264550770809</v>
      </c>
      <c r="F352" s="39">
        <f t="shared" si="31"/>
        <v>58.535600000000002</v>
      </c>
      <c r="G352" s="327">
        <f t="shared" si="28"/>
        <v>39.43</v>
      </c>
      <c r="H352" s="319" t="s">
        <v>253</v>
      </c>
      <c r="I352" s="285" t="s">
        <v>764</v>
      </c>
      <c r="J352" s="285">
        <v>58.535600000000002</v>
      </c>
      <c r="K352" s="350"/>
      <c r="L352" s="350"/>
      <c r="M352" s="350"/>
      <c r="N352" s="342"/>
      <c r="O352" s="342"/>
    </row>
    <row r="353" spans="1:15" s="218" customFormat="1" x14ac:dyDescent="0.25">
      <c r="A353" s="328">
        <f t="shared" si="29"/>
        <v>351</v>
      </c>
      <c r="B353" s="196" t="s">
        <v>20</v>
      </c>
      <c r="C353" s="37" t="str">
        <f t="shared" si="27"/>
        <v>6UNIKOPBLOS</v>
      </c>
      <c r="D353" s="37"/>
      <c r="E353" s="38">
        <f>+'CALCULO TARIFAS CC '!$R$45</f>
        <v>0.67365264550770809</v>
      </c>
      <c r="F353" s="39">
        <f t="shared" si="31"/>
        <v>49.9512</v>
      </c>
      <c r="G353" s="327">
        <f t="shared" si="28"/>
        <v>33.65</v>
      </c>
      <c r="H353" s="319" t="s">
        <v>253</v>
      </c>
      <c r="I353" s="285" t="s">
        <v>765</v>
      </c>
      <c r="J353" s="285">
        <v>49.9512</v>
      </c>
      <c r="K353" s="350"/>
      <c r="L353" s="350"/>
      <c r="M353" s="350"/>
      <c r="N353" s="342"/>
      <c r="O353" s="342"/>
    </row>
    <row r="354" spans="1:15" s="218" customFormat="1" x14ac:dyDescent="0.25">
      <c r="A354" s="328">
        <f t="shared" si="29"/>
        <v>352</v>
      </c>
      <c r="B354" s="196" t="s">
        <v>20</v>
      </c>
      <c r="C354" s="37" t="str">
        <f t="shared" si="27"/>
        <v>6UNIKOPME</v>
      </c>
      <c r="D354" s="37"/>
      <c r="E354" s="38">
        <f>+'CALCULO TARIFAS CC '!$R$45</f>
        <v>0.67365264550770809</v>
      </c>
      <c r="F354" s="39">
        <f t="shared" si="31"/>
        <v>44.9619</v>
      </c>
      <c r="G354" s="327">
        <f t="shared" si="28"/>
        <v>30.29</v>
      </c>
      <c r="H354" s="319" t="s">
        <v>253</v>
      </c>
      <c r="I354" s="285" t="s">
        <v>766</v>
      </c>
      <c r="J354" s="285">
        <v>44.9619</v>
      </c>
      <c r="K354" s="350"/>
      <c r="L354" s="350"/>
      <c r="M354" s="350"/>
      <c r="N354" s="342"/>
      <c r="O354" s="342"/>
    </row>
    <row r="355" spans="1:15" s="218" customFormat="1" x14ac:dyDescent="0.25">
      <c r="A355" s="328">
        <f t="shared" si="29"/>
        <v>353</v>
      </c>
      <c r="B355" s="196" t="s">
        <v>20</v>
      </c>
      <c r="C355" s="37" t="str">
        <f t="shared" si="27"/>
        <v>6UNIKORABAJO</v>
      </c>
      <c r="D355" s="37"/>
      <c r="E355" s="38">
        <f>+'CALCULO TARIFAS CC '!$R$45</f>
        <v>0.67365264550770809</v>
      </c>
      <c r="F355" s="39">
        <f t="shared" si="31"/>
        <v>31.470500000000001</v>
      </c>
      <c r="G355" s="327">
        <f t="shared" si="28"/>
        <v>21.2</v>
      </c>
      <c r="H355" s="319" t="s">
        <v>253</v>
      </c>
      <c r="I355" s="285" t="s">
        <v>767</v>
      </c>
      <c r="J355" s="285">
        <v>31.470500000000001</v>
      </c>
      <c r="K355" s="350"/>
      <c r="L355" s="350"/>
      <c r="M355" s="350"/>
      <c r="N355" s="342"/>
      <c r="O355" s="342"/>
    </row>
    <row r="356" spans="1:15" s="218" customFormat="1" x14ac:dyDescent="0.25">
      <c r="A356" s="328">
        <f t="shared" si="29"/>
        <v>354</v>
      </c>
      <c r="B356" s="196" t="s">
        <v>20</v>
      </c>
      <c r="C356" s="37" t="str">
        <f t="shared" si="27"/>
        <v>6UNIKOTER</v>
      </c>
      <c r="D356" s="37"/>
      <c r="E356" s="38">
        <f>+'CALCULO TARIFAS CC '!$R$45</f>
        <v>0.67365264550770809</v>
      </c>
      <c r="F356" s="39">
        <f t="shared" si="31"/>
        <v>31.938500000000001</v>
      </c>
      <c r="G356" s="327">
        <f t="shared" si="28"/>
        <v>21.52</v>
      </c>
      <c r="H356" s="319" t="s">
        <v>253</v>
      </c>
      <c r="I356" s="285" t="s">
        <v>768</v>
      </c>
      <c r="J356" s="285">
        <v>31.938500000000001</v>
      </c>
      <c r="K356" s="350"/>
      <c r="L356" s="350"/>
      <c r="M356" s="350"/>
      <c r="N356" s="342"/>
      <c r="O356" s="342"/>
    </row>
    <row r="357" spans="1:15" s="218" customFormat="1" x14ac:dyDescent="0.25">
      <c r="A357" s="328">
        <f t="shared" si="29"/>
        <v>355</v>
      </c>
      <c r="B357" s="196" t="s">
        <v>20</v>
      </c>
      <c r="C357" s="37" t="str">
        <f t="shared" si="27"/>
        <v>6UOASISTROP</v>
      </c>
      <c r="D357" s="37"/>
      <c r="E357" s="38">
        <f>+'CALCULO TARIFAS CC '!$R$45</f>
        <v>0.67365264550770809</v>
      </c>
      <c r="F357" s="39">
        <f t="shared" si="31"/>
        <v>94.932400000000001</v>
      </c>
      <c r="G357" s="327">
        <f t="shared" si="28"/>
        <v>63.95</v>
      </c>
      <c r="H357" s="319" t="s">
        <v>253</v>
      </c>
      <c r="I357" s="285" t="s">
        <v>769</v>
      </c>
      <c r="J357" s="285">
        <v>94.932400000000001</v>
      </c>
      <c r="K357" s="350"/>
      <c r="L357" s="350"/>
      <c r="M357" s="350"/>
      <c r="N357" s="342"/>
      <c r="O357" s="342"/>
    </row>
    <row r="358" spans="1:15" s="218" customFormat="1" x14ac:dyDescent="0.25">
      <c r="A358" s="328">
        <f t="shared" si="29"/>
        <v>356</v>
      </c>
      <c r="B358" s="196" t="s">
        <v>20</v>
      </c>
      <c r="C358" s="37" t="str">
        <f t="shared" si="27"/>
        <v>6UOCEANIA</v>
      </c>
      <c r="D358" s="37"/>
      <c r="E358" s="38">
        <f>+'CALCULO TARIFAS CC '!$R$45</f>
        <v>0.67365264550770809</v>
      </c>
      <c r="F358" s="39">
        <f t="shared" si="31"/>
        <v>362.4742</v>
      </c>
      <c r="G358" s="327">
        <f t="shared" si="28"/>
        <v>244.18</v>
      </c>
      <c r="H358" s="319" t="s">
        <v>253</v>
      </c>
      <c r="I358" s="285" t="s">
        <v>522</v>
      </c>
      <c r="J358" s="285">
        <v>362.4742</v>
      </c>
      <c r="K358" s="350"/>
      <c r="L358" s="350"/>
      <c r="M358" s="350"/>
      <c r="N358" s="342"/>
      <c r="O358" s="342"/>
    </row>
    <row r="359" spans="1:15" s="218" customFormat="1" x14ac:dyDescent="0.25">
      <c r="A359" s="328">
        <f t="shared" si="29"/>
        <v>357</v>
      </c>
      <c r="B359" s="196" t="s">
        <v>20</v>
      </c>
      <c r="C359" s="37" t="str">
        <f t="shared" si="27"/>
        <v>6UOCEANTWO</v>
      </c>
      <c r="D359" s="37"/>
      <c r="E359" s="38">
        <f>+'CALCULO TARIFAS CC '!$R$45</f>
        <v>0.67365264550770809</v>
      </c>
      <c r="F359" s="39">
        <f t="shared" si="31"/>
        <v>64.835300000000004</v>
      </c>
      <c r="G359" s="327">
        <f t="shared" si="28"/>
        <v>43.68</v>
      </c>
      <c r="H359" s="319" t="s">
        <v>253</v>
      </c>
      <c r="I359" s="285" t="s">
        <v>546</v>
      </c>
      <c r="J359" s="285">
        <v>64.835300000000004</v>
      </c>
      <c r="K359" s="350"/>
      <c r="L359" s="350"/>
      <c r="M359" s="350"/>
      <c r="N359" s="342"/>
      <c r="O359" s="342"/>
    </row>
    <row r="360" spans="1:15" s="218" customFormat="1" x14ac:dyDescent="0.25">
      <c r="A360" s="328">
        <f t="shared" si="29"/>
        <v>358</v>
      </c>
      <c r="B360" s="196" t="s">
        <v>20</v>
      </c>
      <c r="C360" s="37" t="str">
        <f t="shared" si="27"/>
        <v>6UOPENBLUE1</v>
      </c>
      <c r="D360" s="37"/>
      <c r="E360" s="38">
        <f>+'CALCULO TARIFAS CC '!$R$45</f>
        <v>0.67365264550770809</v>
      </c>
      <c r="F360" s="39">
        <f t="shared" si="31"/>
        <v>108.5155</v>
      </c>
      <c r="G360" s="327">
        <f t="shared" si="28"/>
        <v>73.099999999999994</v>
      </c>
      <c r="H360" s="319" t="s">
        <v>253</v>
      </c>
      <c r="I360" s="285" t="s">
        <v>770</v>
      </c>
      <c r="J360" s="285">
        <v>108.5155</v>
      </c>
      <c r="K360" s="350"/>
      <c r="L360" s="350"/>
      <c r="M360" s="350"/>
      <c r="N360" s="342"/>
      <c r="O360" s="342"/>
    </row>
    <row r="361" spans="1:15" s="218" customFormat="1" x14ac:dyDescent="0.25">
      <c r="A361" s="328">
        <f t="shared" si="29"/>
        <v>359</v>
      </c>
      <c r="B361" s="196" t="s">
        <v>20</v>
      </c>
      <c r="C361" s="37" t="str">
        <f t="shared" si="27"/>
        <v>6UOPENBLUE2</v>
      </c>
      <c r="D361" s="37"/>
      <c r="E361" s="38">
        <f>+'CALCULO TARIFAS CC '!$R$45</f>
        <v>0.67365264550770809</v>
      </c>
      <c r="F361" s="39">
        <f t="shared" si="31"/>
        <v>207.4007</v>
      </c>
      <c r="G361" s="327">
        <f t="shared" si="28"/>
        <v>139.72</v>
      </c>
      <c r="H361" s="319" t="s">
        <v>253</v>
      </c>
      <c r="I361" s="285" t="s">
        <v>771</v>
      </c>
      <c r="J361" s="285">
        <v>207.4007</v>
      </c>
      <c r="K361" s="350"/>
      <c r="L361" s="350"/>
      <c r="M361" s="350"/>
      <c r="N361" s="342"/>
      <c r="O361" s="342"/>
    </row>
    <row r="362" spans="1:15" s="211" customFormat="1" x14ac:dyDescent="0.25">
      <c r="A362" s="328">
        <f t="shared" si="29"/>
        <v>360</v>
      </c>
      <c r="B362" s="196" t="s">
        <v>20</v>
      </c>
      <c r="C362" s="37" t="str">
        <f t="shared" si="27"/>
        <v>6UORONORTE</v>
      </c>
      <c r="D362" s="37"/>
      <c r="E362" s="38">
        <f>+'CALCULO TARIFAS CC '!$R$45</f>
        <v>0.67365264550770809</v>
      </c>
      <c r="F362" s="39">
        <f t="shared" si="31"/>
        <v>265.1429</v>
      </c>
      <c r="G362" s="327">
        <f t="shared" si="28"/>
        <v>178.61</v>
      </c>
      <c r="H362" s="319" t="s">
        <v>253</v>
      </c>
      <c r="I362" s="285" t="s">
        <v>411</v>
      </c>
      <c r="J362" s="285">
        <v>265.1429</v>
      </c>
      <c r="K362" s="350"/>
      <c r="L362" s="350"/>
      <c r="M362" s="350"/>
      <c r="N362" s="342"/>
      <c r="O362" s="342"/>
    </row>
    <row r="363" spans="1:15" s="211" customFormat="1" x14ac:dyDescent="0.25">
      <c r="A363" s="328">
        <f t="shared" si="29"/>
        <v>361</v>
      </c>
      <c r="B363" s="196" t="s">
        <v>20</v>
      </c>
      <c r="C363" s="37" t="str">
        <f t="shared" si="27"/>
        <v>6UPABO</v>
      </c>
      <c r="D363" s="37"/>
      <c r="E363" s="38">
        <f>+'CALCULO TARIFAS CC '!$R$45</f>
        <v>0.67365264550770809</v>
      </c>
      <c r="F363" s="39">
        <f t="shared" si="31"/>
        <v>183.97739999999999</v>
      </c>
      <c r="G363" s="327">
        <f t="shared" si="28"/>
        <v>123.94</v>
      </c>
      <c r="H363" s="319" t="s">
        <v>253</v>
      </c>
      <c r="I363" s="285" t="s">
        <v>932</v>
      </c>
      <c r="J363" s="285">
        <v>183.97739999999999</v>
      </c>
      <c r="K363" s="350"/>
      <c r="L363" s="350"/>
      <c r="M363" s="350"/>
      <c r="N363" s="342"/>
      <c r="O363" s="342"/>
    </row>
    <row r="364" spans="1:15" s="211" customFormat="1" x14ac:dyDescent="0.25">
      <c r="A364" s="328">
        <f t="shared" si="29"/>
        <v>362</v>
      </c>
      <c r="B364" s="196" t="s">
        <v>20</v>
      </c>
      <c r="C364" s="37" t="str">
        <f t="shared" si="27"/>
        <v>6UPASCUAL</v>
      </c>
      <c r="D364" s="37"/>
      <c r="E364" s="38">
        <f>+'CALCULO TARIFAS CC '!$R$45</f>
        <v>0.67365264550770809</v>
      </c>
      <c r="F364" s="39">
        <f t="shared" si="31"/>
        <v>323.75049999999999</v>
      </c>
      <c r="G364" s="327">
        <f t="shared" si="28"/>
        <v>218.1</v>
      </c>
      <c r="H364" s="319" t="s">
        <v>253</v>
      </c>
      <c r="I364" s="285" t="s">
        <v>388</v>
      </c>
      <c r="J364" s="285">
        <v>323.75049999999999</v>
      </c>
      <c r="K364" s="350"/>
      <c r="L364" s="350"/>
      <c r="M364" s="350"/>
      <c r="N364" s="342"/>
      <c r="O364" s="342"/>
    </row>
    <row r="365" spans="1:15" s="211" customFormat="1" x14ac:dyDescent="0.25">
      <c r="A365" s="328">
        <f t="shared" si="29"/>
        <v>363</v>
      </c>
      <c r="B365" s="196" t="s">
        <v>20</v>
      </c>
      <c r="C365" s="37" t="str">
        <f t="shared" si="27"/>
        <v>6UPCLUB12OCT</v>
      </c>
      <c r="D365" s="37"/>
      <c r="E365" s="38">
        <f>+'CALCULO TARIFAS CC '!$R$45</f>
        <v>0.67365264550770809</v>
      </c>
      <c r="F365" s="39">
        <f t="shared" si="31"/>
        <v>41.648699999999998</v>
      </c>
      <c r="G365" s="327">
        <f t="shared" si="28"/>
        <v>28.06</v>
      </c>
      <c r="H365" s="319" t="s">
        <v>253</v>
      </c>
      <c r="I365" s="285" t="s">
        <v>772</v>
      </c>
      <c r="J365" s="285">
        <v>41.648699999999998</v>
      </c>
      <c r="K365" s="350"/>
      <c r="L365" s="350"/>
      <c r="M365" s="350"/>
      <c r="N365" s="342"/>
      <c r="O365" s="342"/>
    </row>
    <row r="366" spans="1:15" s="211" customFormat="1" x14ac:dyDescent="0.25">
      <c r="A366" s="328">
        <f t="shared" si="29"/>
        <v>364</v>
      </c>
      <c r="B366" s="196" t="s">
        <v>20</v>
      </c>
      <c r="C366" s="37" t="str">
        <f t="shared" si="27"/>
        <v>6UPCLUBVAR</v>
      </c>
      <c r="D366" s="37"/>
      <c r="E366" s="38">
        <f>+'CALCULO TARIFAS CC '!$R$45</f>
        <v>0.67365264550770809</v>
      </c>
      <c r="F366" s="39">
        <f t="shared" si="31"/>
        <v>31.398499999999999</v>
      </c>
      <c r="G366" s="327">
        <f t="shared" si="28"/>
        <v>21.15</v>
      </c>
      <c r="H366" s="319" t="s">
        <v>253</v>
      </c>
      <c r="I366" s="285" t="s">
        <v>678</v>
      </c>
      <c r="J366" s="285">
        <v>31.398499999999999</v>
      </c>
      <c r="K366" s="350"/>
      <c r="L366" s="350"/>
      <c r="M366" s="350"/>
      <c r="N366" s="342"/>
      <c r="O366" s="342"/>
    </row>
    <row r="367" spans="1:15" s="211" customFormat="1" x14ac:dyDescent="0.25">
      <c r="A367" s="328">
        <f t="shared" si="29"/>
        <v>365</v>
      </c>
      <c r="B367" s="196" t="s">
        <v>20</v>
      </c>
      <c r="C367" s="37" t="str">
        <f t="shared" si="27"/>
        <v>6UPECCOLA06</v>
      </c>
      <c r="D367" s="37"/>
      <c r="E367" s="38">
        <f>+'CALCULO TARIFAS CC '!$R$45</f>
        <v>0.67365264550770809</v>
      </c>
      <c r="F367" s="39">
        <f t="shared" si="31"/>
        <v>451.97859999999997</v>
      </c>
      <c r="G367" s="327">
        <f t="shared" si="28"/>
        <v>304.48</v>
      </c>
      <c r="H367" s="319" t="s">
        <v>253</v>
      </c>
      <c r="I367" s="285" t="s">
        <v>318</v>
      </c>
      <c r="J367" s="285">
        <v>451.97859999999997</v>
      </c>
      <c r="K367" s="350"/>
      <c r="L367" s="350"/>
      <c r="M367" s="350"/>
      <c r="N367" s="342"/>
      <c r="O367" s="342"/>
    </row>
    <row r="368" spans="1:15" s="211" customFormat="1" x14ac:dyDescent="0.25">
      <c r="A368" s="328">
        <f t="shared" si="29"/>
        <v>366</v>
      </c>
      <c r="B368" s="196" t="s">
        <v>20</v>
      </c>
      <c r="C368" s="37" t="str">
        <f t="shared" si="27"/>
        <v>6UPECCOLA51</v>
      </c>
      <c r="D368" s="37"/>
      <c r="E368" s="38">
        <f>+'CALCULO TARIFAS CC '!$R$45</f>
        <v>0.67365264550770809</v>
      </c>
      <c r="F368" s="39">
        <f t="shared" si="31"/>
        <v>578.1635</v>
      </c>
      <c r="G368" s="327">
        <f t="shared" si="28"/>
        <v>389.48</v>
      </c>
      <c r="H368" s="319" t="s">
        <v>253</v>
      </c>
      <c r="I368" s="285" t="s">
        <v>319</v>
      </c>
      <c r="J368" s="285">
        <v>578.1635</v>
      </c>
      <c r="K368" s="350"/>
      <c r="L368" s="350"/>
      <c r="M368" s="350"/>
      <c r="N368" s="342"/>
      <c r="O368" s="342"/>
    </row>
    <row r="369" spans="1:15" s="211" customFormat="1" x14ac:dyDescent="0.25">
      <c r="A369" s="328">
        <f t="shared" si="29"/>
        <v>367</v>
      </c>
      <c r="B369" s="196" t="s">
        <v>20</v>
      </c>
      <c r="C369" s="37" t="str">
        <f t="shared" si="27"/>
        <v>6UPECCOLA63</v>
      </c>
      <c r="D369" s="37"/>
      <c r="E369" s="38">
        <f>+'CALCULO TARIFAS CC '!$R$45</f>
        <v>0.67365264550770809</v>
      </c>
      <c r="F369" s="39">
        <f t="shared" si="31"/>
        <v>118.5209</v>
      </c>
      <c r="G369" s="327">
        <f t="shared" si="28"/>
        <v>79.84</v>
      </c>
      <c r="H369" s="319" t="s">
        <v>253</v>
      </c>
      <c r="I369" s="285" t="s">
        <v>438</v>
      </c>
      <c r="J369" s="285">
        <v>118.5209</v>
      </c>
      <c r="K369" s="350"/>
      <c r="L369" s="350"/>
      <c r="M369" s="350"/>
      <c r="N369" s="342"/>
      <c r="O369" s="342"/>
    </row>
    <row r="370" spans="1:15" s="211" customFormat="1" x14ac:dyDescent="0.25">
      <c r="A370" s="328">
        <f t="shared" si="29"/>
        <v>368</v>
      </c>
      <c r="B370" s="196" t="s">
        <v>20</v>
      </c>
      <c r="C370" s="37" t="str">
        <f t="shared" si="27"/>
        <v>6UPEDFFOODS</v>
      </c>
      <c r="D370" s="37"/>
      <c r="E370" s="38">
        <f>+'CALCULO TARIFAS CC '!$R$45</f>
        <v>0.67365264550770809</v>
      </c>
      <c r="F370" s="39">
        <f t="shared" si="31"/>
        <v>153.96379999999999</v>
      </c>
      <c r="G370" s="327">
        <f t="shared" si="28"/>
        <v>103.72</v>
      </c>
      <c r="H370" s="319" t="s">
        <v>253</v>
      </c>
      <c r="I370" s="285" t="s">
        <v>773</v>
      </c>
      <c r="J370" s="285">
        <v>153.96379999999999</v>
      </c>
      <c r="K370" s="351"/>
      <c r="L370" s="350"/>
      <c r="M370" s="350"/>
      <c r="N370" s="342"/>
      <c r="O370" s="342"/>
    </row>
    <row r="371" spans="1:15" s="211" customFormat="1" x14ac:dyDescent="0.25">
      <c r="A371" s="328">
        <f t="shared" si="29"/>
        <v>369</v>
      </c>
      <c r="B371" s="196" t="s">
        <v>20</v>
      </c>
      <c r="C371" s="37" t="str">
        <f t="shared" si="27"/>
        <v>6UPETITEPMA</v>
      </c>
      <c r="D371" s="37"/>
      <c r="E371" s="38">
        <f>+'CALCULO TARIFAS CC '!$R$45</f>
        <v>0.67365264550770809</v>
      </c>
      <c r="F371" s="39">
        <f t="shared" si="31"/>
        <v>281.83730000000003</v>
      </c>
      <c r="G371" s="327">
        <f t="shared" si="28"/>
        <v>189.86</v>
      </c>
      <c r="H371" s="319" t="s">
        <v>253</v>
      </c>
      <c r="I371" s="285" t="s">
        <v>465</v>
      </c>
      <c r="J371" s="285">
        <v>281.83730000000003</v>
      </c>
      <c r="K371" s="350"/>
      <c r="L371" s="350"/>
      <c r="M371" s="350"/>
      <c r="N371" s="342"/>
      <c r="O371" s="342"/>
    </row>
    <row r="372" spans="1:15" s="211" customFormat="1" x14ac:dyDescent="0.25">
      <c r="A372" s="328">
        <f t="shared" si="29"/>
        <v>370</v>
      </c>
      <c r="B372" s="196" t="s">
        <v>20</v>
      </c>
      <c r="C372" s="37" t="str">
        <f t="shared" si="27"/>
        <v>6UPETPMA</v>
      </c>
      <c r="D372" s="37"/>
      <c r="E372" s="38">
        <f>+'CALCULO TARIFAS CC '!$R$45</f>
        <v>0.67365264550770809</v>
      </c>
      <c r="F372" s="39">
        <f t="shared" si="31"/>
        <v>133.02539999999999</v>
      </c>
      <c r="G372" s="327">
        <f t="shared" si="28"/>
        <v>89.61</v>
      </c>
      <c r="H372" s="319" t="s">
        <v>253</v>
      </c>
      <c r="I372" s="285" t="s">
        <v>396</v>
      </c>
      <c r="J372" s="285">
        <v>133.02539999999999</v>
      </c>
      <c r="K372" s="350"/>
      <c r="L372" s="350"/>
      <c r="M372" s="350"/>
      <c r="N372" s="342"/>
      <c r="O372" s="342"/>
    </row>
    <row r="373" spans="1:15" s="222" customFormat="1" x14ac:dyDescent="0.25">
      <c r="A373" s="328">
        <f t="shared" si="29"/>
        <v>371</v>
      </c>
      <c r="B373" s="196" t="s">
        <v>20</v>
      </c>
      <c r="C373" s="37" t="str">
        <f t="shared" si="27"/>
        <v>6UPETROHIELO</v>
      </c>
      <c r="D373" s="37"/>
      <c r="E373" s="38">
        <f>+'CALCULO TARIFAS CC '!$R$45</f>
        <v>0.67365264550770809</v>
      </c>
      <c r="F373" s="39">
        <f t="shared" ref="F373:F404" si="32">ROUND(J373,4)</f>
        <v>493.267</v>
      </c>
      <c r="G373" s="327">
        <f t="shared" si="28"/>
        <v>332.29</v>
      </c>
      <c r="H373" s="319" t="s">
        <v>253</v>
      </c>
      <c r="I373" s="285" t="s">
        <v>679</v>
      </c>
      <c r="J373" s="285">
        <v>493.267</v>
      </c>
      <c r="K373" s="350"/>
      <c r="L373" s="350"/>
      <c r="M373" s="350"/>
      <c r="N373" s="342"/>
      <c r="O373" s="342"/>
    </row>
    <row r="374" spans="1:15" s="222" customFormat="1" x14ac:dyDescent="0.25">
      <c r="A374" s="328">
        <f t="shared" si="29"/>
        <v>372</v>
      </c>
      <c r="B374" s="196" t="s">
        <v>20</v>
      </c>
      <c r="C374" s="37" t="str">
        <f t="shared" si="27"/>
        <v>6UPFOTOC50</v>
      </c>
      <c r="D374" s="37"/>
      <c r="E374" s="38">
        <f>+'CALCULO TARIFAS CC '!$R$45</f>
        <v>0.67365264550770809</v>
      </c>
      <c r="F374" s="39">
        <f t="shared" si="32"/>
        <v>88.107900000000001</v>
      </c>
      <c r="G374" s="327">
        <f t="shared" si="28"/>
        <v>59.35</v>
      </c>
      <c r="H374" s="319" t="s">
        <v>253</v>
      </c>
      <c r="I374" s="285" t="s">
        <v>680</v>
      </c>
      <c r="J374" s="285">
        <v>88.107900000000001</v>
      </c>
      <c r="K374" s="350"/>
      <c r="L374" s="350"/>
      <c r="M374" s="350"/>
      <c r="N374" s="342"/>
      <c r="O374" s="342"/>
    </row>
    <row r="375" spans="1:15" s="222" customFormat="1" x14ac:dyDescent="0.25">
      <c r="A375" s="328">
        <f t="shared" si="29"/>
        <v>373</v>
      </c>
      <c r="B375" s="196" t="s">
        <v>20</v>
      </c>
      <c r="C375" s="37" t="str">
        <f t="shared" si="27"/>
        <v>6UPFOTOCEN</v>
      </c>
      <c r="D375" s="37"/>
      <c r="E375" s="38">
        <f>+'CALCULO TARIFAS CC '!$R$45</f>
        <v>0.67365264550770809</v>
      </c>
      <c r="F375" s="39">
        <f t="shared" si="32"/>
        <v>42.543300000000002</v>
      </c>
      <c r="G375" s="327">
        <f t="shared" si="28"/>
        <v>28.66</v>
      </c>
      <c r="H375" s="319" t="s">
        <v>253</v>
      </c>
      <c r="I375" s="285" t="s">
        <v>681</v>
      </c>
      <c r="J375" s="285">
        <v>42.543300000000002</v>
      </c>
      <c r="K375" s="350"/>
      <c r="L375" s="350"/>
      <c r="M375" s="350"/>
      <c r="N375" s="342"/>
      <c r="O375" s="342"/>
    </row>
    <row r="376" spans="1:15" s="222" customFormat="1" x14ac:dyDescent="0.25">
      <c r="A376" s="328">
        <f t="shared" si="29"/>
        <v>374</v>
      </c>
      <c r="B376" s="196" t="s">
        <v>20</v>
      </c>
      <c r="C376" s="37" t="str">
        <f t="shared" si="27"/>
        <v>6UPFOTOMMALL</v>
      </c>
      <c r="D376" s="37"/>
      <c r="E376" s="38">
        <f>+'CALCULO TARIFAS CC '!$R$45</f>
        <v>0.67365264550770809</v>
      </c>
      <c r="F376" s="39">
        <f t="shared" si="32"/>
        <v>27.155799999999999</v>
      </c>
      <c r="G376" s="327">
        <f t="shared" si="28"/>
        <v>18.29</v>
      </c>
      <c r="H376" s="319" t="s">
        <v>253</v>
      </c>
      <c r="I376" s="285" t="s">
        <v>682</v>
      </c>
      <c r="J376" s="285">
        <v>27.155799999999999</v>
      </c>
      <c r="K376" s="351"/>
      <c r="L376" s="350"/>
      <c r="M376" s="350"/>
      <c r="N376" s="342"/>
      <c r="O376" s="342"/>
    </row>
    <row r="377" spans="1:15" s="222" customFormat="1" x14ac:dyDescent="0.25">
      <c r="A377" s="328">
        <f t="shared" si="29"/>
        <v>375</v>
      </c>
      <c r="B377" s="196" t="s">
        <v>20</v>
      </c>
      <c r="C377" s="37" t="str">
        <f t="shared" si="27"/>
        <v>6UPFOTOZLIB1</v>
      </c>
      <c r="D377" s="37"/>
      <c r="E377" s="38">
        <f>+'CALCULO TARIFAS CC '!$R$45</f>
        <v>0.67365264550770809</v>
      </c>
      <c r="F377" s="39">
        <f t="shared" si="32"/>
        <v>21.604900000000001</v>
      </c>
      <c r="G377" s="327">
        <f t="shared" si="28"/>
        <v>14.55</v>
      </c>
      <c r="H377" s="319" t="s">
        <v>253</v>
      </c>
      <c r="I377" s="285" t="s">
        <v>683</v>
      </c>
      <c r="J377" s="285">
        <v>21.604900000000001</v>
      </c>
      <c r="K377" s="350"/>
      <c r="L377" s="350"/>
      <c r="M377" s="350"/>
      <c r="N377" s="342"/>
      <c r="O377" s="342"/>
    </row>
    <row r="378" spans="1:15" s="222" customFormat="1" x14ac:dyDescent="0.25">
      <c r="A378" s="328">
        <f t="shared" si="29"/>
        <v>376</v>
      </c>
      <c r="B378" s="196" t="s">
        <v>20</v>
      </c>
      <c r="C378" s="37" t="str">
        <f t="shared" si="27"/>
        <v>6UPFOTOZLIB2</v>
      </c>
      <c r="D378" s="37"/>
      <c r="E378" s="38">
        <f>+'CALCULO TARIFAS CC '!$R$45</f>
        <v>0.67365264550770809</v>
      </c>
      <c r="F378" s="39">
        <f t="shared" si="32"/>
        <v>24.7</v>
      </c>
      <c r="G378" s="327">
        <f t="shared" si="28"/>
        <v>16.64</v>
      </c>
      <c r="H378" s="319" t="s">
        <v>253</v>
      </c>
      <c r="I378" s="285" t="s">
        <v>684</v>
      </c>
      <c r="J378" s="285">
        <v>24.7</v>
      </c>
      <c r="K378" s="350"/>
      <c r="L378" s="350"/>
      <c r="M378" s="350"/>
      <c r="N378" s="342"/>
      <c r="O378" s="342"/>
    </row>
    <row r="379" spans="1:15" s="222" customFormat="1" x14ac:dyDescent="0.25">
      <c r="A379" s="328">
        <f t="shared" si="29"/>
        <v>377</v>
      </c>
      <c r="B379" s="196" t="s">
        <v>20</v>
      </c>
      <c r="C379" s="37" t="str">
        <f t="shared" si="27"/>
        <v>6UPGENERALES</v>
      </c>
      <c r="D379" s="37"/>
      <c r="E379" s="38">
        <f>+'CALCULO TARIFAS CC '!$R$45</f>
        <v>0.67365264550770809</v>
      </c>
      <c r="F379" s="39">
        <f t="shared" si="32"/>
        <v>462.57859999999999</v>
      </c>
      <c r="G379" s="327">
        <f t="shared" si="28"/>
        <v>311.62</v>
      </c>
      <c r="H379" s="319" t="s">
        <v>253</v>
      </c>
      <c r="I379" s="285" t="s">
        <v>588</v>
      </c>
      <c r="J379" s="285">
        <v>462.57859999999999</v>
      </c>
      <c r="K379" s="350"/>
      <c r="L379" s="350"/>
      <c r="M379" s="350"/>
      <c r="N379" s="342"/>
      <c r="O379" s="342"/>
    </row>
    <row r="380" spans="1:15" s="222" customFormat="1" x14ac:dyDescent="0.25">
      <c r="A380" s="328">
        <f t="shared" si="29"/>
        <v>378</v>
      </c>
      <c r="B380" s="196" t="s">
        <v>20</v>
      </c>
      <c r="C380" s="37" t="str">
        <f t="shared" si="27"/>
        <v>6UPHACQUA1</v>
      </c>
      <c r="D380" s="37"/>
      <c r="E380" s="38">
        <f>+'CALCULO TARIFAS CC '!$R$45</f>
        <v>0.67365264550770809</v>
      </c>
      <c r="F380" s="39">
        <f t="shared" si="32"/>
        <v>62.730499999999999</v>
      </c>
      <c r="G380" s="327">
        <f t="shared" si="28"/>
        <v>42.26</v>
      </c>
      <c r="H380" s="319" t="s">
        <v>253</v>
      </c>
      <c r="I380" s="285" t="s">
        <v>524</v>
      </c>
      <c r="J380" s="285">
        <v>62.730499999999999</v>
      </c>
      <c r="K380" s="350"/>
      <c r="L380" s="350"/>
      <c r="M380" s="350"/>
      <c r="N380" s="342"/>
      <c r="O380" s="342"/>
    </row>
    <row r="381" spans="1:15" s="222" customFormat="1" x14ac:dyDescent="0.25">
      <c r="A381" s="328">
        <f t="shared" si="29"/>
        <v>379</v>
      </c>
      <c r="B381" s="196" t="s">
        <v>20</v>
      </c>
      <c r="C381" s="37" t="str">
        <f t="shared" si="27"/>
        <v>6UPHCECCLUB</v>
      </c>
      <c r="D381" s="37"/>
      <c r="E381" s="38">
        <f>+'CALCULO TARIFAS CC '!$R$45</f>
        <v>0.67365264550770809</v>
      </c>
      <c r="F381" s="39">
        <f t="shared" si="32"/>
        <v>59.943199999999997</v>
      </c>
      <c r="G381" s="327">
        <f t="shared" si="28"/>
        <v>40.380000000000003</v>
      </c>
      <c r="H381" s="319" t="s">
        <v>253</v>
      </c>
      <c r="I381" s="285" t="s">
        <v>623</v>
      </c>
      <c r="J381" s="285">
        <v>59.943199999999997</v>
      </c>
      <c r="K381" s="350"/>
      <c r="L381" s="350"/>
      <c r="M381" s="350"/>
      <c r="N381" s="342"/>
      <c r="O381" s="342"/>
    </row>
    <row r="382" spans="1:15" s="222" customFormat="1" x14ac:dyDescent="0.25">
      <c r="A382" s="328">
        <f t="shared" si="29"/>
        <v>380</v>
      </c>
      <c r="B382" s="196" t="s">
        <v>20</v>
      </c>
      <c r="C382" s="37" t="str">
        <f t="shared" si="27"/>
        <v>6UPHDREAM</v>
      </c>
      <c r="D382" s="37"/>
      <c r="E382" s="38">
        <f>+'CALCULO TARIFAS CC '!$R$45</f>
        <v>0.67365264550770809</v>
      </c>
      <c r="F382" s="39">
        <f t="shared" si="32"/>
        <v>194.48589999999999</v>
      </c>
      <c r="G382" s="327">
        <f t="shared" si="28"/>
        <v>131.02000000000001</v>
      </c>
      <c r="H382" s="319" t="s">
        <v>253</v>
      </c>
      <c r="I382" s="285" t="s">
        <v>774</v>
      </c>
      <c r="J382" s="285">
        <v>194.48589999999999</v>
      </c>
      <c r="K382" s="350"/>
      <c r="L382" s="350"/>
      <c r="M382" s="350"/>
      <c r="N382" s="342"/>
      <c r="O382" s="342"/>
    </row>
    <row r="383" spans="1:15" s="222" customFormat="1" x14ac:dyDescent="0.25">
      <c r="A383" s="328">
        <f t="shared" si="29"/>
        <v>381</v>
      </c>
      <c r="B383" s="196" t="s">
        <v>20</v>
      </c>
      <c r="C383" s="37" t="str">
        <f t="shared" si="27"/>
        <v>6UPHGLOB78</v>
      </c>
      <c r="D383" s="37"/>
      <c r="E383" s="38">
        <f>+'CALCULO TARIFAS CC '!$R$45</f>
        <v>0.67365264550770809</v>
      </c>
      <c r="F383" s="39">
        <f t="shared" si="32"/>
        <v>112.6426</v>
      </c>
      <c r="G383" s="327">
        <f t="shared" si="28"/>
        <v>75.88</v>
      </c>
      <c r="H383" s="319" t="s">
        <v>253</v>
      </c>
      <c r="I383" s="285" t="s">
        <v>525</v>
      </c>
      <c r="J383" s="285">
        <v>112.6426</v>
      </c>
      <c r="K383" s="350"/>
      <c r="L383" s="350"/>
      <c r="M383" s="350"/>
      <c r="N383" s="342"/>
      <c r="O383" s="342"/>
    </row>
    <row r="384" spans="1:15" s="222" customFormat="1" x14ac:dyDescent="0.25">
      <c r="A384" s="328">
        <f t="shared" si="29"/>
        <v>382</v>
      </c>
      <c r="B384" s="196" t="s">
        <v>20</v>
      </c>
      <c r="C384" s="37" t="str">
        <f t="shared" si="27"/>
        <v>6UPHLAMALL</v>
      </c>
      <c r="D384" s="37"/>
      <c r="E384" s="38">
        <f>+'CALCULO TARIFAS CC '!$R$45</f>
        <v>0.67365264550770809</v>
      </c>
      <c r="F384" s="39">
        <f t="shared" si="32"/>
        <v>180.0848</v>
      </c>
      <c r="G384" s="327">
        <f t="shared" si="28"/>
        <v>121.31</v>
      </c>
      <c r="H384" s="319" t="s">
        <v>253</v>
      </c>
      <c r="I384" s="285" t="s">
        <v>848</v>
      </c>
      <c r="J384" s="285">
        <v>180.0848</v>
      </c>
      <c r="K384" s="350"/>
      <c r="L384" s="350"/>
      <c r="M384" s="350"/>
      <c r="N384" s="342"/>
      <c r="O384" s="342"/>
    </row>
    <row r="385" spans="1:15" s="222" customFormat="1" x14ac:dyDescent="0.25">
      <c r="A385" s="328">
        <f t="shared" si="29"/>
        <v>383</v>
      </c>
      <c r="B385" s="196" t="s">
        <v>20</v>
      </c>
      <c r="C385" s="37" t="str">
        <f t="shared" si="27"/>
        <v>6UPHMMALL</v>
      </c>
      <c r="D385" s="37"/>
      <c r="E385" s="38">
        <f>+'CALCULO TARIFAS CC '!$R$45</f>
        <v>0.67365264550770809</v>
      </c>
      <c r="F385" s="39">
        <f t="shared" si="32"/>
        <v>296.06869999999998</v>
      </c>
      <c r="G385" s="327">
        <f t="shared" si="28"/>
        <v>199.45</v>
      </c>
      <c r="H385" s="319" t="s">
        <v>253</v>
      </c>
      <c r="I385" s="285" t="s">
        <v>624</v>
      </c>
      <c r="J385" s="285">
        <v>296.06869999999998</v>
      </c>
      <c r="K385" s="350"/>
      <c r="L385" s="350"/>
      <c r="M385" s="350"/>
      <c r="N385" s="342"/>
      <c r="O385" s="342"/>
    </row>
    <row r="386" spans="1:15" s="222" customFormat="1" x14ac:dyDescent="0.25">
      <c r="A386" s="328">
        <f t="shared" si="29"/>
        <v>384</v>
      </c>
      <c r="B386" s="196" t="s">
        <v>20</v>
      </c>
      <c r="C386" s="37" t="str">
        <f t="shared" si="27"/>
        <v>6UPHOCBUPLZ</v>
      </c>
      <c r="D386" s="37"/>
      <c r="E386" s="38">
        <f>+'CALCULO TARIFAS CC '!$R$45</f>
        <v>0.67365264550770809</v>
      </c>
      <c r="F386" s="39">
        <f t="shared" si="32"/>
        <v>452.08210000000003</v>
      </c>
      <c r="G386" s="327">
        <f t="shared" si="28"/>
        <v>304.55</v>
      </c>
      <c r="H386" s="319" t="s">
        <v>253</v>
      </c>
      <c r="I386" s="285" t="s">
        <v>849</v>
      </c>
      <c r="J386" s="285">
        <v>452.08210000000003</v>
      </c>
      <c r="K386" s="350"/>
      <c r="L386" s="350"/>
      <c r="M386" s="350"/>
      <c r="N386" s="342"/>
      <c r="O386" s="342"/>
    </row>
    <row r="387" spans="1:15" s="222" customFormat="1" x14ac:dyDescent="0.25">
      <c r="A387" s="328">
        <f t="shared" si="29"/>
        <v>385</v>
      </c>
      <c r="B387" s="196" t="s">
        <v>20</v>
      </c>
      <c r="C387" s="37" t="str">
        <f t="shared" ref="C387:C450" si="33">UPPER(I387)</f>
        <v>6UPHPANAMAR</v>
      </c>
      <c r="D387" s="37"/>
      <c r="E387" s="38">
        <f>+'CALCULO TARIFAS CC '!$R$45</f>
        <v>0.67365264550770809</v>
      </c>
      <c r="F387" s="39">
        <f t="shared" si="32"/>
        <v>93.293800000000005</v>
      </c>
      <c r="G387" s="327">
        <f t="shared" si="28"/>
        <v>62.85</v>
      </c>
      <c r="H387" s="319" t="s">
        <v>253</v>
      </c>
      <c r="I387" s="285" t="s">
        <v>775</v>
      </c>
      <c r="J387" s="285">
        <v>93.293800000000005</v>
      </c>
      <c r="K387" s="350"/>
      <c r="L387" s="350"/>
      <c r="M387" s="350"/>
      <c r="N387" s="342"/>
      <c r="O387" s="342"/>
    </row>
    <row r="388" spans="1:15" s="222" customFormat="1" x14ac:dyDescent="0.25">
      <c r="A388" s="328">
        <f t="shared" si="29"/>
        <v>386</v>
      </c>
      <c r="B388" s="196" t="s">
        <v>20</v>
      </c>
      <c r="C388" s="37" t="str">
        <f t="shared" si="33"/>
        <v>6UPHPEARL</v>
      </c>
      <c r="D388" s="37"/>
      <c r="E388" s="38">
        <f>+'CALCULO TARIFAS CC '!$R$45</f>
        <v>0.67365264550770809</v>
      </c>
      <c r="F388" s="39">
        <f t="shared" si="32"/>
        <v>65.105000000000004</v>
      </c>
      <c r="G388" s="327">
        <f t="shared" ref="G388:G451" si="34">ROUND(F388*E388,2)</f>
        <v>43.86</v>
      </c>
      <c r="H388" s="319" t="s">
        <v>253</v>
      </c>
      <c r="I388" s="285" t="s">
        <v>776</v>
      </c>
      <c r="J388" s="285">
        <v>65.105000000000004</v>
      </c>
      <c r="K388" s="350"/>
      <c r="L388" s="350"/>
      <c r="M388" s="350"/>
      <c r="N388" s="342"/>
      <c r="O388" s="342"/>
    </row>
    <row r="389" spans="1:15" s="222" customFormat="1" x14ac:dyDescent="0.25">
      <c r="A389" s="328">
        <f t="shared" ref="A389:A452" si="35">A388+1</f>
        <v>387</v>
      </c>
      <c r="B389" s="196" t="s">
        <v>20</v>
      </c>
      <c r="C389" s="37" t="str">
        <f t="shared" si="33"/>
        <v>6UPHREGALIA</v>
      </c>
      <c r="D389" s="37"/>
      <c r="E389" s="38">
        <f>+'CALCULO TARIFAS CC '!$R$45</f>
        <v>0.67365264550770809</v>
      </c>
      <c r="F389" s="39">
        <f t="shared" si="32"/>
        <v>47.821800000000003</v>
      </c>
      <c r="G389" s="327">
        <f t="shared" si="34"/>
        <v>32.22</v>
      </c>
      <c r="H389" s="319" t="s">
        <v>253</v>
      </c>
      <c r="I389" s="285" t="s">
        <v>824</v>
      </c>
      <c r="J389" s="285">
        <v>47.821800000000003</v>
      </c>
      <c r="K389" s="350"/>
      <c r="L389" s="350"/>
      <c r="M389" s="350"/>
      <c r="N389" s="342"/>
      <c r="O389" s="342"/>
    </row>
    <row r="390" spans="1:15" s="222" customFormat="1" x14ac:dyDescent="0.25">
      <c r="A390" s="328">
        <f t="shared" si="35"/>
        <v>388</v>
      </c>
      <c r="B390" s="196" t="s">
        <v>20</v>
      </c>
      <c r="C390" s="37" t="str">
        <f t="shared" si="33"/>
        <v>6UPHTOC71</v>
      </c>
      <c r="D390" s="37"/>
      <c r="E390" s="38">
        <f>+'CALCULO TARIFAS CC '!$R$45</f>
        <v>0.67365264550770809</v>
      </c>
      <c r="F390" s="39">
        <f t="shared" si="32"/>
        <v>2041.8676</v>
      </c>
      <c r="G390" s="327">
        <f t="shared" si="34"/>
        <v>1375.51</v>
      </c>
      <c r="H390" s="319" t="s">
        <v>253</v>
      </c>
      <c r="I390" s="285" t="s">
        <v>526</v>
      </c>
      <c r="J390" s="285">
        <v>2041.8676</v>
      </c>
      <c r="K390" s="350"/>
      <c r="L390" s="350"/>
      <c r="M390" s="350"/>
      <c r="N390" s="342"/>
      <c r="O390" s="342"/>
    </row>
    <row r="391" spans="1:15" s="222" customFormat="1" x14ac:dyDescent="0.25">
      <c r="A391" s="328">
        <f t="shared" si="35"/>
        <v>389</v>
      </c>
      <c r="B391" s="196" t="s">
        <v>20</v>
      </c>
      <c r="C391" s="37" t="str">
        <f t="shared" si="33"/>
        <v>6UPHVITRI85</v>
      </c>
      <c r="D391" s="37"/>
      <c r="E391" s="38">
        <f>+'CALCULO TARIFAS CC '!$R$45</f>
        <v>0.67365264550770809</v>
      </c>
      <c r="F391" s="39">
        <f t="shared" si="32"/>
        <v>66.735600000000005</v>
      </c>
      <c r="G391" s="327">
        <f t="shared" si="34"/>
        <v>44.96</v>
      </c>
      <c r="H391" s="319" t="s">
        <v>253</v>
      </c>
      <c r="I391" s="285" t="s">
        <v>527</v>
      </c>
      <c r="J391" s="285">
        <v>66.735600000000005</v>
      </c>
      <c r="K391" s="350"/>
      <c r="L391" s="350"/>
      <c r="M391" s="350"/>
      <c r="N391" s="342"/>
      <c r="O391" s="342"/>
    </row>
    <row r="392" spans="1:15" s="222" customFormat="1" x14ac:dyDescent="0.25">
      <c r="A392" s="328">
        <f t="shared" si="35"/>
        <v>390</v>
      </c>
      <c r="B392" s="196" t="s">
        <v>20</v>
      </c>
      <c r="C392" s="37" t="str">
        <f t="shared" si="33"/>
        <v>6UPHYCLUB</v>
      </c>
      <c r="D392" s="37"/>
      <c r="E392" s="38">
        <f>+'CALCULO TARIFAS CC '!$R$45</f>
        <v>0.67365264550770809</v>
      </c>
      <c r="F392" s="39">
        <f t="shared" si="32"/>
        <v>79.455399999999997</v>
      </c>
      <c r="G392" s="327">
        <f t="shared" si="34"/>
        <v>53.53</v>
      </c>
      <c r="H392" s="319" t="s">
        <v>253</v>
      </c>
      <c r="I392" s="285" t="s">
        <v>817</v>
      </c>
      <c r="J392" s="285">
        <v>79.455399999999997</v>
      </c>
      <c r="K392" s="350"/>
      <c r="L392" s="350"/>
      <c r="M392" s="350"/>
      <c r="N392" s="342"/>
      <c r="O392" s="342"/>
    </row>
    <row r="393" spans="1:15" s="222" customFormat="1" x14ac:dyDescent="0.25">
      <c r="A393" s="328">
        <f t="shared" si="35"/>
        <v>391</v>
      </c>
      <c r="B393" s="196" t="s">
        <v>20</v>
      </c>
      <c r="C393" s="37" t="str">
        <f t="shared" si="33"/>
        <v>6UPISO13</v>
      </c>
      <c r="D393" s="37"/>
      <c r="E393" s="38">
        <f>+'CALCULO TARIFAS CC '!$R$45</f>
        <v>0.67365264550770809</v>
      </c>
      <c r="F393" s="39">
        <f t="shared" si="32"/>
        <v>74.706999999999994</v>
      </c>
      <c r="G393" s="327">
        <f t="shared" si="34"/>
        <v>50.33</v>
      </c>
      <c r="H393" s="319" t="s">
        <v>253</v>
      </c>
      <c r="I393" s="285" t="s">
        <v>625</v>
      </c>
      <c r="J393" s="285">
        <v>74.706999999999994</v>
      </c>
      <c r="K393" s="350"/>
      <c r="L393" s="350"/>
      <c r="M393" s="350"/>
      <c r="N393" s="342"/>
      <c r="O393" s="342"/>
    </row>
    <row r="394" spans="1:15" s="222" customFormat="1" x14ac:dyDescent="0.25">
      <c r="A394" s="328">
        <f t="shared" si="35"/>
        <v>392</v>
      </c>
      <c r="B394" s="196" t="s">
        <v>20</v>
      </c>
      <c r="C394" s="37" t="str">
        <f t="shared" si="33"/>
        <v>6UPLASTIG25</v>
      </c>
      <c r="D394" s="37"/>
      <c r="E394" s="38">
        <f>+'CALCULO TARIFAS CC '!$R$45</f>
        <v>0.67365264550770809</v>
      </c>
      <c r="F394" s="39">
        <f t="shared" si="32"/>
        <v>352.04140000000001</v>
      </c>
      <c r="G394" s="327">
        <f t="shared" si="34"/>
        <v>237.15</v>
      </c>
      <c r="H394" s="319" t="s">
        <v>253</v>
      </c>
      <c r="I394" s="285" t="s">
        <v>626</v>
      </c>
      <c r="J394" s="285">
        <v>352.04140000000001</v>
      </c>
      <c r="K394" s="351"/>
      <c r="L394" s="350"/>
      <c r="M394" s="350"/>
      <c r="N394" s="342"/>
      <c r="O394" s="342"/>
    </row>
    <row r="395" spans="1:15" s="222" customFormat="1" x14ac:dyDescent="0.25">
      <c r="A395" s="328">
        <f t="shared" si="35"/>
        <v>393</v>
      </c>
      <c r="B395" s="196" t="s">
        <v>20</v>
      </c>
      <c r="C395" s="37" t="str">
        <f t="shared" si="33"/>
        <v>6UPMAR1</v>
      </c>
      <c r="D395" s="37"/>
      <c r="E395" s="38">
        <f>+'CALCULO TARIFAS CC '!$R$45</f>
        <v>0.67365264550770809</v>
      </c>
      <c r="F395" s="39">
        <f t="shared" si="32"/>
        <v>43.934399999999997</v>
      </c>
      <c r="G395" s="327">
        <f t="shared" si="34"/>
        <v>29.6</v>
      </c>
      <c r="H395" s="319" t="s">
        <v>253</v>
      </c>
      <c r="I395" s="285" t="s">
        <v>464</v>
      </c>
      <c r="J395" s="285">
        <v>43.934399999999997</v>
      </c>
      <c r="K395" s="351"/>
      <c r="L395" s="350"/>
      <c r="M395" s="350"/>
      <c r="N395" s="342"/>
      <c r="O395" s="342"/>
    </row>
    <row r="396" spans="1:15" s="222" customFormat="1" x14ac:dyDescent="0.25">
      <c r="A396" s="328">
        <f t="shared" si="35"/>
        <v>394</v>
      </c>
      <c r="B396" s="196" t="s">
        <v>20</v>
      </c>
      <c r="C396" s="37" t="str">
        <f t="shared" si="33"/>
        <v>6UPOLYENSA</v>
      </c>
      <c r="D396" s="37"/>
      <c r="E396" s="38">
        <f>+'CALCULO TARIFAS CC '!$R$45</f>
        <v>0.67365264550770809</v>
      </c>
      <c r="F396" s="39">
        <f t="shared" si="32"/>
        <v>95.735100000000003</v>
      </c>
      <c r="G396" s="327">
        <f t="shared" si="34"/>
        <v>64.489999999999995</v>
      </c>
      <c r="H396" s="319" t="s">
        <v>253</v>
      </c>
      <c r="I396" s="285" t="s">
        <v>921</v>
      </c>
      <c r="J396" s="285">
        <v>95.735100000000003</v>
      </c>
      <c r="K396" s="351"/>
      <c r="L396" s="350"/>
      <c r="M396" s="350"/>
      <c r="N396" s="342"/>
      <c r="O396" s="342"/>
    </row>
    <row r="397" spans="1:15" s="222" customFormat="1" x14ac:dyDescent="0.25">
      <c r="A397" s="328">
        <f t="shared" si="35"/>
        <v>395</v>
      </c>
      <c r="B397" s="196" t="s">
        <v>20</v>
      </c>
      <c r="C397" s="37" t="str">
        <f t="shared" si="33"/>
        <v>6UPOTMEN</v>
      </c>
      <c r="D397" s="37"/>
      <c r="E397" s="38">
        <f>+'CALCULO TARIFAS CC '!$R$45</f>
        <v>0.67365264550770809</v>
      </c>
      <c r="F397" s="39">
        <f t="shared" si="32"/>
        <v>2262.0648999999999</v>
      </c>
      <c r="G397" s="327">
        <f t="shared" si="34"/>
        <v>1523.85</v>
      </c>
      <c r="H397" s="319" t="s">
        <v>253</v>
      </c>
      <c r="I397" s="285" t="s">
        <v>419</v>
      </c>
      <c r="J397" s="285">
        <v>2262.0648999999999</v>
      </c>
      <c r="K397" s="350"/>
      <c r="L397" s="350"/>
      <c r="M397" s="350"/>
      <c r="N397" s="342"/>
      <c r="O397" s="342"/>
    </row>
    <row r="398" spans="1:15" s="222" customFormat="1" x14ac:dyDescent="0.25">
      <c r="A398" s="328">
        <f t="shared" si="35"/>
        <v>396</v>
      </c>
      <c r="B398" s="196" t="s">
        <v>20</v>
      </c>
      <c r="C398" s="37" t="str">
        <f t="shared" si="33"/>
        <v>6UPPCBALBOA</v>
      </c>
      <c r="D398" s="37"/>
      <c r="E398" s="38">
        <f>+'CALCULO TARIFAS CC '!$R$45</f>
        <v>0.67365264550770809</v>
      </c>
      <c r="F398" s="39">
        <f t="shared" si="32"/>
        <v>3643.259</v>
      </c>
      <c r="G398" s="327">
        <f t="shared" si="34"/>
        <v>2454.29</v>
      </c>
      <c r="H398" s="319" t="s">
        <v>253</v>
      </c>
      <c r="I398" s="285" t="s">
        <v>894</v>
      </c>
      <c r="J398" s="285">
        <v>3643.259</v>
      </c>
      <c r="K398" s="350"/>
      <c r="L398" s="350"/>
      <c r="M398" s="350"/>
      <c r="N398" s="342"/>
      <c r="O398" s="342"/>
    </row>
    <row r="399" spans="1:15" s="222" customFormat="1" x14ac:dyDescent="0.25">
      <c r="A399" s="328">
        <f t="shared" si="35"/>
        <v>397</v>
      </c>
      <c r="B399" s="196" t="s">
        <v>20</v>
      </c>
      <c r="C399" s="37" t="str">
        <f t="shared" si="33"/>
        <v>6UPPCCRIST</v>
      </c>
      <c r="D399" s="37"/>
      <c r="E399" s="38">
        <f>+'CALCULO TARIFAS CC '!$R$45</f>
        <v>0.67365264550770809</v>
      </c>
      <c r="F399" s="39">
        <f t="shared" si="32"/>
        <v>2212.078</v>
      </c>
      <c r="G399" s="327">
        <f t="shared" si="34"/>
        <v>1490.17</v>
      </c>
      <c r="H399" s="319" t="s">
        <v>253</v>
      </c>
      <c r="I399" s="285" t="s">
        <v>875</v>
      </c>
      <c r="J399" s="285">
        <v>2212.078</v>
      </c>
      <c r="K399" s="350"/>
      <c r="L399" s="350"/>
      <c r="M399" s="350"/>
      <c r="N399" s="342"/>
      <c r="O399" s="342"/>
    </row>
    <row r="400" spans="1:15" s="222" customFormat="1" x14ac:dyDescent="0.25">
      <c r="A400" s="328">
        <f t="shared" si="35"/>
        <v>398</v>
      </c>
      <c r="B400" s="196" t="s">
        <v>20</v>
      </c>
      <c r="C400" s="37" t="str">
        <f t="shared" si="33"/>
        <v>6UPRICEBGOLF</v>
      </c>
      <c r="D400" s="37"/>
      <c r="E400" s="38">
        <f>+'CALCULO TARIFAS CC '!$R$45</f>
        <v>0.67365264550770809</v>
      </c>
      <c r="F400" s="39">
        <f t="shared" si="32"/>
        <v>312.40570000000002</v>
      </c>
      <c r="G400" s="327">
        <f t="shared" si="34"/>
        <v>210.45</v>
      </c>
      <c r="H400" s="319" t="s">
        <v>253</v>
      </c>
      <c r="I400" s="285" t="s">
        <v>649</v>
      </c>
      <c r="J400" s="285">
        <v>312.40570000000002</v>
      </c>
      <c r="K400" s="350"/>
      <c r="L400" s="350"/>
      <c r="M400" s="350"/>
      <c r="N400" s="342"/>
      <c r="O400" s="342"/>
    </row>
    <row r="401" spans="1:15" s="222" customFormat="1" x14ac:dyDescent="0.25">
      <c r="A401" s="328">
        <f t="shared" si="35"/>
        <v>399</v>
      </c>
      <c r="B401" s="196" t="s">
        <v>20</v>
      </c>
      <c r="C401" s="37" t="str">
        <f t="shared" si="33"/>
        <v>6UPRICECVERD</v>
      </c>
      <c r="D401" s="37"/>
      <c r="E401" s="38">
        <f>+'CALCULO TARIFAS CC '!$R$45</f>
        <v>0.67365264550770809</v>
      </c>
      <c r="F401" s="39">
        <f t="shared" si="32"/>
        <v>270.25700000000001</v>
      </c>
      <c r="G401" s="327">
        <f t="shared" si="34"/>
        <v>182.06</v>
      </c>
      <c r="H401" s="319" t="s">
        <v>253</v>
      </c>
      <c r="I401" s="285" t="s">
        <v>650</v>
      </c>
      <c r="J401" s="285">
        <v>270.25700000000001</v>
      </c>
      <c r="K401" s="350"/>
      <c r="L401" s="350"/>
      <c r="M401" s="350"/>
      <c r="N401" s="342"/>
      <c r="O401" s="342"/>
    </row>
    <row r="402" spans="1:15" s="222" customFormat="1" x14ac:dyDescent="0.25">
      <c r="A402" s="328">
        <f t="shared" si="35"/>
        <v>400</v>
      </c>
      <c r="B402" s="196" t="s">
        <v>20</v>
      </c>
      <c r="C402" s="37" t="str">
        <f t="shared" si="33"/>
        <v>6UPRICEMPARK</v>
      </c>
      <c r="D402" s="37"/>
      <c r="E402" s="38">
        <f>+'CALCULO TARIFAS CC '!$R$45</f>
        <v>0.67365264550770809</v>
      </c>
      <c r="F402" s="39">
        <f t="shared" si="32"/>
        <v>312.50459999999998</v>
      </c>
      <c r="G402" s="327">
        <f t="shared" si="34"/>
        <v>210.52</v>
      </c>
      <c r="H402" s="319" t="s">
        <v>253</v>
      </c>
      <c r="I402" s="285" t="s">
        <v>777</v>
      </c>
      <c r="J402" s="285">
        <v>312.50459999999998</v>
      </c>
      <c r="K402" s="350"/>
      <c r="L402" s="350"/>
      <c r="M402" s="350"/>
      <c r="N402" s="342"/>
      <c r="O402" s="342"/>
    </row>
    <row r="403" spans="1:15" s="222" customFormat="1" x14ac:dyDescent="0.25">
      <c r="A403" s="328">
        <f t="shared" si="35"/>
        <v>401</v>
      </c>
      <c r="B403" s="196" t="s">
        <v>20</v>
      </c>
      <c r="C403" s="37" t="str">
        <f t="shared" si="33"/>
        <v>6UPRICEOADM</v>
      </c>
      <c r="D403" s="37"/>
      <c r="E403" s="38">
        <f>+'CALCULO TARIFAS CC '!$R$45</f>
        <v>0.67365264550770809</v>
      </c>
      <c r="F403" s="39">
        <f t="shared" si="32"/>
        <v>37.299300000000002</v>
      </c>
      <c r="G403" s="327">
        <f t="shared" si="34"/>
        <v>25.13</v>
      </c>
      <c r="H403" s="319" t="s">
        <v>253</v>
      </c>
      <c r="I403" s="285" t="s">
        <v>651</v>
      </c>
      <c r="J403" s="285">
        <v>37.299300000000002</v>
      </c>
      <c r="K403" s="350"/>
      <c r="L403" s="350"/>
      <c r="M403" s="350"/>
      <c r="N403" s="342"/>
      <c r="O403" s="342"/>
    </row>
    <row r="404" spans="1:15" s="222" customFormat="1" x14ac:dyDescent="0.25">
      <c r="A404" s="328">
        <f t="shared" si="35"/>
        <v>402</v>
      </c>
      <c r="B404" s="196" t="s">
        <v>20</v>
      </c>
      <c r="C404" s="37" t="str">
        <f t="shared" si="33"/>
        <v>6UPRICESANT</v>
      </c>
      <c r="D404" s="37"/>
      <c r="E404" s="38">
        <f>+'CALCULO TARIFAS CC '!$R$45</f>
        <v>0.67365264550770809</v>
      </c>
      <c r="F404" s="39">
        <f t="shared" si="32"/>
        <v>227.6113</v>
      </c>
      <c r="G404" s="327">
        <f t="shared" si="34"/>
        <v>153.33000000000001</v>
      </c>
      <c r="H404" s="319" t="s">
        <v>253</v>
      </c>
      <c r="I404" s="285" t="s">
        <v>652</v>
      </c>
      <c r="J404" s="285">
        <v>227.6113</v>
      </c>
      <c r="K404" s="350"/>
      <c r="L404" s="350"/>
      <c r="M404" s="350"/>
      <c r="N404" s="342"/>
      <c r="O404" s="342"/>
    </row>
    <row r="405" spans="1:15" s="211" customFormat="1" x14ac:dyDescent="0.25">
      <c r="A405" s="328">
        <f t="shared" si="35"/>
        <v>403</v>
      </c>
      <c r="B405" s="196" t="s">
        <v>20</v>
      </c>
      <c r="C405" s="37" t="str">
        <f t="shared" si="33"/>
        <v>6UPRICEVIABR</v>
      </c>
      <c r="D405" s="37"/>
      <c r="E405" s="38">
        <f>+'CALCULO TARIFAS CC '!$R$45</f>
        <v>0.67365264550770809</v>
      </c>
      <c r="F405" s="39">
        <f t="shared" si="31"/>
        <v>260.24329999999998</v>
      </c>
      <c r="G405" s="327">
        <f t="shared" si="34"/>
        <v>175.31</v>
      </c>
      <c r="H405" s="319" t="s">
        <v>253</v>
      </c>
      <c r="I405" s="285" t="s">
        <v>653</v>
      </c>
      <c r="J405" s="285">
        <v>260.24329999999998</v>
      </c>
      <c r="K405" s="350"/>
      <c r="L405" s="350"/>
      <c r="M405" s="350"/>
      <c r="N405" s="342"/>
      <c r="O405" s="342"/>
    </row>
    <row r="406" spans="1:15" s="211" customFormat="1" x14ac:dyDescent="0.25">
      <c r="A406" s="328">
        <f t="shared" si="35"/>
        <v>404</v>
      </c>
      <c r="B406" s="196" t="s">
        <v>20</v>
      </c>
      <c r="C406" s="37" t="str">
        <f t="shared" si="33"/>
        <v>6UPRICEVILAF</v>
      </c>
      <c r="D406" s="37"/>
      <c r="E406" s="38">
        <f>+'CALCULO TARIFAS CC '!$R$45</f>
        <v>0.67365264550770809</v>
      </c>
      <c r="F406" s="39">
        <f t="shared" si="31"/>
        <v>273.53930000000003</v>
      </c>
      <c r="G406" s="327">
        <f t="shared" si="34"/>
        <v>184.27</v>
      </c>
      <c r="H406" s="319" t="s">
        <v>253</v>
      </c>
      <c r="I406" s="285" t="s">
        <v>654</v>
      </c>
      <c r="J406" s="285">
        <v>273.53930000000003</v>
      </c>
      <c r="K406" s="350"/>
      <c r="L406" s="350"/>
      <c r="M406" s="350"/>
      <c r="N406" s="342"/>
      <c r="O406" s="342"/>
    </row>
    <row r="407" spans="1:15" s="211" customFormat="1" x14ac:dyDescent="0.25">
      <c r="A407" s="328">
        <f t="shared" si="35"/>
        <v>405</v>
      </c>
      <c r="B407" s="196" t="s">
        <v>20</v>
      </c>
      <c r="C407" s="37" t="str">
        <f t="shared" si="33"/>
        <v>6UPROCARSA</v>
      </c>
      <c r="D407" s="37"/>
      <c r="E407" s="38">
        <f>+'CALCULO TARIFAS CC '!$R$45</f>
        <v>0.67365264550770809</v>
      </c>
      <c r="F407" s="39">
        <f t="shared" si="31"/>
        <v>55.9221</v>
      </c>
      <c r="G407" s="327">
        <f t="shared" si="34"/>
        <v>37.67</v>
      </c>
      <c r="H407" s="319" t="s">
        <v>253</v>
      </c>
      <c r="I407" s="285" t="s">
        <v>58</v>
      </c>
      <c r="J407" s="285">
        <v>55.9221</v>
      </c>
      <c r="K407" s="350"/>
      <c r="L407" s="350"/>
      <c r="M407" s="350"/>
      <c r="N407" s="342"/>
      <c r="O407" s="342"/>
    </row>
    <row r="408" spans="1:15" s="211" customFormat="1" x14ac:dyDescent="0.25">
      <c r="A408" s="328">
        <f t="shared" si="35"/>
        <v>406</v>
      </c>
      <c r="B408" s="196" t="s">
        <v>20</v>
      </c>
      <c r="C408" s="37" t="str">
        <f t="shared" si="33"/>
        <v>6UPROCINDCAR</v>
      </c>
      <c r="D408" s="37"/>
      <c r="E408" s="38">
        <f>+'CALCULO TARIFAS CC '!$R$45</f>
        <v>0.67365264550770809</v>
      </c>
      <c r="F408" s="39">
        <f t="shared" si="31"/>
        <v>140.89080000000001</v>
      </c>
      <c r="G408" s="327">
        <f t="shared" si="34"/>
        <v>94.91</v>
      </c>
      <c r="H408" s="319" t="s">
        <v>253</v>
      </c>
      <c r="I408" s="285" t="s">
        <v>822</v>
      </c>
      <c r="J408" s="285">
        <v>140.89080000000001</v>
      </c>
      <c r="K408" s="350"/>
      <c r="L408" s="350"/>
      <c r="M408" s="350"/>
      <c r="N408" s="342"/>
      <c r="O408" s="342"/>
    </row>
    <row r="409" spans="1:15" s="211" customFormat="1" x14ac:dyDescent="0.25">
      <c r="A409" s="328">
        <f t="shared" si="35"/>
        <v>407</v>
      </c>
      <c r="B409" s="196" t="s">
        <v>20</v>
      </c>
      <c r="C409" s="37" t="str">
        <f t="shared" si="33"/>
        <v>6UPRODHIELO</v>
      </c>
      <c r="D409" s="37"/>
      <c r="E409" s="38">
        <f>+'CALCULO TARIFAS CC '!$R$45</f>
        <v>0.67365264550770809</v>
      </c>
      <c r="F409" s="39">
        <f t="shared" si="31"/>
        <v>456.89550000000003</v>
      </c>
      <c r="G409" s="327">
        <f t="shared" si="34"/>
        <v>307.79000000000002</v>
      </c>
      <c r="H409" s="319" t="s">
        <v>253</v>
      </c>
      <c r="I409" s="285" t="s">
        <v>778</v>
      </c>
      <c r="J409" s="285">
        <v>456.89550000000003</v>
      </c>
      <c r="K409" s="350"/>
      <c r="L409" s="350"/>
      <c r="M409" s="350"/>
      <c r="N409" s="342"/>
      <c r="O409" s="342"/>
    </row>
    <row r="410" spans="1:15" s="211" customFormat="1" x14ac:dyDescent="0.25">
      <c r="A410" s="328">
        <f t="shared" si="35"/>
        <v>408</v>
      </c>
      <c r="B410" s="196" t="s">
        <v>20</v>
      </c>
      <c r="C410" s="37" t="str">
        <f t="shared" si="33"/>
        <v>6UPROLACSA</v>
      </c>
      <c r="D410" s="37"/>
      <c r="E410" s="38">
        <f>+'CALCULO TARIFAS CC '!$R$45</f>
        <v>0.67365264550770809</v>
      </c>
      <c r="F410" s="39">
        <f t="shared" si="31"/>
        <v>187.97630000000001</v>
      </c>
      <c r="G410" s="327">
        <f t="shared" si="34"/>
        <v>126.63</v>
      </c>
      <c r="H410" s="319" t="s">
        <v>253</v>
      </c>
      <c r="I410" s="285" t="s">
        <v>779</v>
      </c>
      <c r="J410" s="285">
        <v>187.97630000000001</v>
      </c>
      <c r="K410" s="350"/>
      <c r="L410" s="350"/>
      <c r="M410" s="350"/>
      <c r="N410" s="342"/>
      <c r="O410" s="342"/>
    </row>
    <row r="411" spans="1:15" s="211" customFormat="1" x14ac:dyDescent="0.25">
      <c r="A411" s="328">
        <f t="shared" si="35"/>
        <v>409</v>
      </c>
      <c r="B411" s="196" t="s">
        <v>20</v>
      </c>
      <c r="C411" s="37" t="str">
        <f t="shared" si="33"/>
        <v>6UPROLUXSA</v>
      </c>
      <c r="D411" s="37"/>
      <c r="E411" s="38">
        <f>+'CALCULO TARIFAS CC '!$R$45</f>
        <v>0.67365264550770809</v>
      </c>
      <c r="F411" s="39">
        <f t="shared" si="31"/>
        <v>99.1691</v>
      </c>
      <c r="G411" s="327">
        <f t="shared" si="34"/>
        <v>66.81</v>
      </c>
      <c r="H411" s="319" t="s">
        <v>253</v>
      </c>
      <c r="I411" s="285" t="s">
        <v>589</v>
      </c>
      <c r="J411" s="285">
        <v>99.1691</v>
      </c>
      <c r="K411" s="350"/>
      <c r="L411" s="350"/>
      <c r="M411" s="350"/>
      <c r="N411" s="342"/>
      <c r="O411" s="342"/>
    </row>
    <row r="412" spans="1:15" s="211" customFormat="1" x14ac:dyDescent="0.25">
      <c r="A412" s="328">
        <f t="shared" si="35"/>
        <v>410</v>
      </c>
      <c r="B412" s="196" t="s">
        <v>20</v>
      </c>
      <c r="C412" s="37" t="str">
        <f t="shared" si="33"/>
        <v>6UPROMARINA</v>
      </c>
      <c r="D412" s="37"/>
      <c r="E412" s="38">
        <f>+'CALCULO TARIFAS CC '!$R$45</f>
        <v>0.67365264550770809</v>
      </c>
      <c r="F412" s="39">
        <f t="shared" si="31"/>
        <v>451.49029999999999</v>
      </c>
      <c r="G412" s="327">
        <f t="shared" si="34"/>
        <v>304.14999999999998</v>
      </c>
      <c r="H412" s="319" t="s">
        <v>253</v>
      </c>
      <c r="I412" s="285" t="s">
        <v>780</v>
      </c>
      <c r="J412" s="285">
        <v>451.49029999999999</v>
      </c>
      <c r="K412" s="350"/>
      <c r="L412" s="350"/>
      <c r="M412" s="350"/>
      <c r="N412" s="342"/>
      <c r="O412" s="342"/>
    </row>
    <row r="413" spans="1:15" s="211" customFormat="1" x14ac:dyDescent="0.25">
      <c r="A413" s="328">
        <f t="shared" si="35"/>
        <v>411</v>
      </c>
      <c r="B413" s="196" t="s">
        <v>20</v>
      </c>
      <c r="C413" s="37" t="str">
        <f t="shared" si="33"/>
        <v>6UPROMDOR</v>
      </c>
      <c r="D413" s="37"/>
      <c r="E413" s="38">
        <f>+'CALCULO TARIFAS CC '!$R$45</f>
        <v>0.67365264550770809</v>
      </c>
      <c r="F413" s="39">
        <f t="shared" si="31"/>
        <v>152.07409999999999</v>
      </c>
      <c r="G413" s="327">
        <f t="shared" si="34"/>
        <v>102.45</v>
      </c>
      <c r="H413" s="319" t="s">
        <v>253</v>
      </c>
      <c r="I413" s="285" t="s">
        <v>627</v>
      </c>
      <c r="J413" s="285">
        <v>152.07409999999999</v>
      </c>
      <c r="K413" s="350"/>
      <c r="L413" s="350"/>
      <c r="M413" s="350"/>
      <c r="N413" s="342"/>
      <c r="O413" s="342"/>
    </row>
    <row r="414" spans="1:15" s="211" customFormat="1" x14ac:dyDescent="0.25">
      <c r="A414" s="328">
        <f t="shared" si="35"/>
        <v>412</v>
      </c>
      <c r="B414" s="196" t="s">
        <v>20</v>
      </c>
      <c r="C414" s="37" t="str">
        <f t="shared" si="33"/>
        <v>6UPROMGTOWER</v>
      </c>
      <c r="D414" s="37"/>
      <c r="E414" s="38">
        <f>+'CALCULO TARIFAS CC '!$R$45</f>
        <v>0.67365264550770809</v>
      </c>
      <c r="F414" s="39">
        <f t="shared" si="31"/>
        <v>217.11709999999999</v>
      </c>
      <c r="G414" s="327">
        <f t="shared" si="34"/>
        <v>146.26</v>
      </c>
      <c r="H414" s="319" t="s">
        <v>253</v>
      </c>
      <c r="I414" s="285" t="s">
        <v>547</v>
      </c>
      <c r="J414" s="285">
        <v>217.11709999999999</v>
      </c>
      <c r="K414" s="350"/>
      <c r="L414" s="350"/>
      <c r="M414" s="350"/>
      <c r="N414" s="342"/>
      <c r="O414" s="342"/>
    </row>
    <row r="415" spans="1:15" s="211" customFormat="1" x14ac:dyDescent="0.25">
      <c r="A415" s="328">
        <f t="shared" si="35"/>
        <v>413</v>
      </c>
      <c r="B415" s="196" t="s">
        <v>20</v>
      </c>
      <c r="C415" s="37" t="str">
        <f t="shared" si="33"/>
        <v>6UPROSERV97</v>
      </c>
      <c r="D415" s="37"/>
      <c r="E415" s="38">
        <f>+'CALCULO TARIFAS CC '!$R$45</f>
        <v>0.67365264550770809</v>
      </c>
      <c r="F415" s="39">
        <f t="shared" si="31"/>
        <v>112.4117</v>
      </c>
      <c r="G415" s="327">
        <f t="shared" si="34"/>
        <v>75.73</v>
      </c>
      <c r="H415" s="319" t="s">
        <v>253</v>
      </c>
      <c r="I415" s="285" t="s">
        <v>528</v>
      </c>
      <c r="J415" s="285">
        <v>112.4117</v>
      </c>
      <c r="K415" s="350"/>
      <c r="L415" s="350"/>
      <c r="M415" s="350"/>
      <c r="N415" s="342"/>
      <c r="O415" s="342"/>
    </row>
    <row r="416" spans="1:15" s="211" customFormat="1" x14ac:dyDescent="0.25">
      <c r="A416" s="328">
        <f t="shared" si="35"/>
        <v>414</v>
      </c>
      <c r="B416" s="196" t="s">
        <v>20</v>
      </c>
      <c r="C416" s="37" t="str">
        <f t="shared" si="33"/>
        <v>6UPSAINTTERM</v>
      </c>
      <c r="D416" s="37"/>
      <c r="E416" s="38">
        <f>+'CALCULO TARIFAS CC '!$R$45</f>
        <v>0.67365264550770809</v>
      </c>
      <c r="F416" s="39">
        <f t="shared" si="31"/>
        <v>3262.395</v>
      </c>
      <c r="G416" s="327">
        <f t="shared" si="34"/>
        <v>2197.7199999999998</v>
      </c>
      <c r="H416" s="319" t="s">
        <v>253</v>
      </c>
      <c r="I416" s="285" t="s">
        <v>838</v>
      </c>
      <c r="J416" s="285">
        <v>3262.395</v>
      </c>
      <c r="K416" s="350"/>
      <c r="L416" s="350"/>
      <c r="M416" s="350"/>
      <c r="N416" s="342"/>
      <c r="O416" s="342"/>
    </row>
    <row r="417" spans="1:15" s="211" customFormat="1" x14ac:dyDescent="0.25">
      <c r="A417" s="328">
        <f t="shared" si="35"/>
        <v>415</v>
      </c>
      <c r="B417" s="196" t="s">
        <v>20</v>
      </c>
      <c r="C417" s="37" t="str">
        <f t="shared" si="33"/>
        <v>6UPTPCAZUL</v>
      </c>
      <c r="D417" s="37"/>
      <c r="E417" s="38">
        <f>+'CALCULO TARIFAS CC '!$R$45</f>
        <v>0.67365264550770809</v>
      </c>
      <c r="F417" s="39">
        <f t="shared" si="31"/>
        <v>144.2081</v>
      </c>
      <c r="G417" s="327">
        <f t="shared" si="34"/>
        <v>97.15</v>
      </c>
      <c r="H417" s="319" t="s">
        <v>253</v>
      </c>
      <c r="I417" s="285" t="s">
        <v>781</v>
      </c>
      <c r="J417" s="285">
        <v>144.2081</v>
      </c>
      <c r="K417" s="350"/>
      <c r="L417" s="350"/>
      <c r="M417" s="350"/>
      <c r="N417" s="342"/>
      <c r="O417" s="342"/>
    </row>
    <row r="418" spans="1:15" s="211" customFormat="1" x14ac:dyDescent="0.25">
      <c r="A418" s="328">
        <f t="shared" si="35"/>
        <v>416</v>
      </c>
      <c r="B418" s="196" t="s">
        <v>20</v>
      </c>
      <c r="C418" s="37" t="str">
        <f t="shared" si="33"/>
        <v>6UPTPCGL</v>
      </c>
      <c r="D418" s="37"/>
      <c r="E418" s="38">
        <f>+'CALCULO TARIFAS CC '!$R$45</f>
        <v>0.67365264550770809</v>
      </c>
      <c r="F418" s="39">
        <f t="shared" si="31"/>
        <v>1435.146</v>
      </c>
      <c r="G418" s="327">
        <f t="shared" si="34"/>
        <v>966.79</v>
      </c>
      <c r="H418" s="319" t="s">
        <v>253</v>
      </c>
      <c r="I418" s="285" t="s">
        <v>59</v>
      </c>
      <c r="J418" s="285">
        <v>1435.146</v>
      </c>
      <c r="K418" s="350"/>
      <c r="L418" s="350"/>
      <c r="M418" s="350"/>
      <c r="N418" s="342"/>
      <c r="O418" s="342"/>
    </row>
    <row r="419" spans="1:15" s="211" customFormat="1" x14ac:dyDescent="0.25">
      <c r="A419" s="328">
        <f t="shared" si="35"/>
        <v>417</v>
      </c>
      <c r="B419" s="196" t="s">
        <v>20</v>
      </c>
      <c r="C419" s="37" t="str">
        <f t="shared" si="33"/>
        <v>6UPTPPSA</v>
      </c>
      <c r="D419" s="37"/>
      <c r="E419" s="38">
        <f>+'CALCULO TARIFAS CC '!$R$45</f>
        <v>0.67365264550770809</v>
      </c>
      <c r="F419" s="39">
        <f t="shared" si="31"/>
        <v>2627.1680000000001</v>
      </c>
      <c r="G419" s="327">
        <f t="shared" si="34"/>
        <v>1769.8</v>
      </c>
      <c r="H419" s="319" t="s">
        <v>253</v>
      </c>
      <c r="I419" s="285" t="s">
        <v>60</v>
      </c>
      <c r="J419" s="285">
        <v>2627.1680000000001</v>
      </c>
      <c r="K419" s="350"/>
      <c r="L419" s="350"/>
      <c r="M419" s="350"/>
      <c r="N419" s="342"/>
      <c r="O419" s="342"/>
    </row>
    <row r="420" spans="1:15" s="211" customFormat="1" x14ac:dyDescent="0.25">
      <c r="A420" s="328">
        <f t="shared" si="35"/>
        <v>418</v>
      </c>
      <c r="B420" s="196" t="s">
        <v>20</v>
      </c>
      <c r="C420" s="37" t="str">
        <f t="shared" si="33"/>
        <v>6UPTPPSB</v>
      </c>
      <c r="D420" s="37"/>
      <c r="E420" s="38">
        <f>+'CALCULO TARIFAS CC '!$R$45</f>
        <v>0.67365264550770809</v>
      </c>
      <c r="F420" s="39">
        <f t="shared" si="31"/>
        <v>2317.8964999999998</v>
      </c>
      <c r="G420" s="327">
        <f t="shared" si="34"/>
        <v>1561.46</v>
      </c>
      <c r="H420" s="319" t="s">
        <v>253</v>
      </c>
      <c r="I420" s="285" t="s">
        <v>61</v>
      </c>
      <c r="J420" s="285">
        <v>2317.8964999999998</v>
      </c>
      <c r="K420" s="350"/>
      <c r="L420" s="350"/>
      <c r="M420" s="350"/>
      <c r="N420" s="342"/>
      <c r="O420" s="342"/>
    </row>
    <row r="421" spans="1:15" s="211" customFormat="1" x14ac:dyDescent="0.25">
      <c r="A421" s="328">
        <f t="shared" si="35"/>
        <v>419</v>
      </c>
      <c r="B421" s="196" t="s">
        <v>20</v>
      </c>
      <c r="C421" s="37" t="str">
        <f t="shared" si="33"/>
        <v>6UPURISSIMA</v>
      </c>
      <c r="D421" s="37"/>
      <c r="E421" s="38">
        <f>+'CALCULO TARIFAS CC '!$R$45</f>
        <v>0.67365264550770809</v>
      </c>
      <c r="F421" s="39">
        <f t="shared" si="31"/>
        <v>48.656199999999998</v>
      </c>
      <c r="G421" s="327">
        <f t="shared" si="34"/>
        <v>32.78</v>
      </c>
      <c r="H421" s="319" t="s">
        <v>253</v>
      </c>
      <c r="I421" s="285" t="s">
        <v>590</v>
      </c>
      <c r="J421" s="285">
        <v>48.656199999999998</v>
      </c>
      <c r="K421" s="350"/>
      <c r="L421" s="350"/>
      <c r="M421" s="350"/>
      <c r="N421" s="342"/>
      <c r="O421" s="342"/>
    </row>
    <row r="422" spans="1:15" s="211" customFormat="1" x14ac:dyDescent="0.25">
      <c r="A422" s="328">
        <f t="shared" si="35"/>
        <v>420</v>
      </c>
      <c r="B422" s="196" t="s">
        <v>20</v>
      </c>
      <c r="C422" s="37" t="str">
        <f t="shared" si="33"/>
        <v>6UP_SLIBRADA</v>
      </c>
      <c r="D422" s="37"/>
      <c r="E422" s="38">
        <f>+'CALCULO TARIFAS CC '!$R$45</f>
        <v>0.67365264550770809</v>
      </c>
      <c r="F422" s="39">
        <f t="shared" si="31"/>
        <v>145.45840000000001</v>
      </c>
      <c r="G422" s="327">
        <f t="shared" si="34"/>
        <v>97.99</v>
      </c>
      <c r="H422" s="319" t="s">
        <v>253</v>
      </c>
      <c r="I422" s="285" t="s">
        <v>591</v>
      </c>
      <c r="J422" s="285">
        <v>145.45840000000001</v>
      </c>
      <c r="K422" s="350"/>
      <c r="L422" s="350"/>
      <c r="M422" s="350"/>
      <c r="N422" s="342"/>
      <c r="O422" s="342"/>
    </row>
    <row r="423" spans="1:15" s="211" customFormat="1" x14ac:dyDescent="0.25">
      <c r="A423" s="328">
        <f t="shared" si="35"/>
        <v>421</v>
      </c>
      <c r="B423" s="196" t="s">
        <v>20</v>
      </c>
      <c r="C423" s="37" t="str">
        <f t="shared" si="33"/>
        <v>6URAMADA</v>
      </c>
      <c r="D423" s="37"/>
      <c r="E423" s="38">
        <f>+'CALCULO TARIFAS CC '!$R$45</f>
        <v>0.67365264550770809</v>
      </c>
      <c r="F423" s="39">
        <f t="shared" si="31"/>
        <v>18.9544</v>
      </c>
      <c r="G423" s="327">
        <f t="shared" si="34"/>
        <v>12.77</v>
      </c>
      <c r="H423" s="319" t="s">
        <v>253</v>
      </c>
      <c r="I423" s="285" t="s">
        <v>443</v>
      </c>
      <c r="J423" s="285">
        <v>18.9544</v>
      </c>
      <c r="K423" s="350"/>
      <c r="L423" s="350"/>
      <c r="M423" s="350"/>
      <c r="N423" s="342"/>
      <c r="O423" s="342"/>
    </row>
    <row r="424" spans="1:15" s="211" customFormat="1" x14ac:dyDescent="0.25">
      <c r="A424" s="328">
        <f t="shared" si="35"/>
        <v>422</v>
      </c>
      <c r="B424" s="196" t="s">
        <v>20</v>
      </c>
      <c r="C424" s="37" t="str">
        <f t="shared" si="33"/>
        <v>6UREDEPROSA</v>
      </c>
      <c r="D424" s="37"/>
      <c r="E424" s="38">
        <f>+'CALCULO TARIFAS CC '!$R$45</f>
        <v>0.67365264550770809</v>
      </c>
      <c r="F424" s="39">
        <f t="shared" si="31"/>
        <v>223.97200000000001</v>
      </c>
      <c r="G424" s="327">
        <f t="shared" si="34"/>
        <v>150.88</v>
      </c>
      <c r="H424" s="319" t="s">
        <v>253</v>
      </c>
      <c r="I424" s="285" t="s">
        <v>655</v>
      </c>
      <c r="J424" s="285">
        <v>223.97200000000001</v>
      </c>
      <c r="K424" s="350"/>
      <c r="L424" s="350"/>
      <c r="M424" s="350"/>
      <c r="N424" s="342"/>
      <c r="O424" s="342"/>
    </row>
    <row r="425" spans="1:15" s="211" customFormat="1" x14ac:dyDescent="0.25">
      <c r="A425" s="328">
        <f t="shared" si="35"/>
        <v>423</v>
      </c>
      <c r="B425" s="196" t="s">
        <v>20</v>
      </c>
      <c r="C425" s="37" t="str">
        <f t="shared" si="33"/>
        <v>6URETCEN</v>
      </c>
      <c r="D425" s="37"/>
      <c r="E425" s="38">
        <f>+'CALCULO TARIFAS CC '!$R$45</f>
        <v>0.67365264550770809</v>
      </c>
      <c r="F425" s="39">
        <f t="shared" si="31"/>
        <v>1105.3592000000001</v>
      </c>
      <c r="G425" s="327">
        <f t="shared" si="34"/>
        <v>744.63</v>
      </c>
      <c r="H425" s="319" t="s">
        <v>253</v>
      </c>
      <c r="I425" s="285" t="s">
        <v>529</v>
      </c>
      <c r="J425" s="285">
        <v>1105.3592000000001</v>
      </c>
      <c r="K425" s="350"/>
      <c r="L425" s="350"/>
      <c r="M425" s="350"/>
      <c r="N425" s="342"/>
      <c r="O425" s="342"/>
    </row>
    <row r="426" spans="1:15" s="220" customFormat="1" x14ac:dyDescent="0.25">
      <c r="A426" s="328">
        <f t="shared" si="35"/>
        <v>424</v>
      </c>
      <c r="B426" s="196" t="s">
        <v>20</v>
      </c>
      <c r="C426" s="37" t="str">
        <f t="shared" si="33"/>
        <v>6UREY12OCT</v>
      </c>
      <c r="D426" s="37"/>
      <c r="E426" s="38">
        <f>+'CALCULO TARIFAS CC '!$R$45</f>
        <v>0.67365264550770809</v>
      </c>
      <c r="F426" s="39">
        <f t="shared" ref="F426:F465" si="36">ROUND(J426,4)</f>
        <v>150.1437</v>
      </c>
      <c r="G426" s="327">
        <f t="shared" si="34"/>
        <v>101.14</v>
      </c>
      <c r="H426" s="319" t="s">
        <v>253</v>
      </c>
      <c r="I426" s="285" t="s">
        <v>592</v>
      </c>
      <c r="J426" s="285">
        <v>150.1437</v>
      </c>
      <c r="K426" s="350"/>
      <c r="L426" s="350"/>
      <c r="M426" s="350"/>
      <c r="N426" s="342"/>
      <c r="O426" s="342"/>
    </row>
    <row r="427" spans="1:15" s="220" customFormat="1" x14ac:dyDescent="0.25">
      <c r="A427" s="328">
        <f t="shared" si="35"/>
        <v>425</v>
      </c>
      <c r="B427" s="196" t="s">
        <v>20</v>
      </c>
      <c r="C427" s="37" t="str">
        <f t="shared" si="33"/>
        <v>6UREY24DIC</v>
      </c>
      <c r="D427" s="37"/>
      <c r="E427" s="38">
        <f>+'CALCULO TARIFAS CC '!$R$45</f>
        <v>0.67365264550770809</v>
      </c>
      <c r="F427" s="39">
        <f t="shared" si="36"/>
        <v>166.744</v>
      </c>
      <c r="G427" s="327">
        <f t="shared" si="34"/>
        <v>112.33</v>
      </c>
      <c r="H427" s="319" t="s">
        <v>253</v>
      </c>
      <c r="I427" s="285" t="s">
        <v>557</v>
      </c>
      <c r="J427" s="285">
        <v>166.744</v>
      </c>
      <c r="K427" s="350"/>
      <c r="L427" s="350"/>
      <c r="M427" s="350"/>
      <c r="N427" s="342"/>
      <c r="O427" s="342"/>
    </row>
    <row r="428" spans="1:15" s="220" customFormat="1" x14ac:dyDescent="0.25">
      <c r="A428" s="328">
        <f t="shared" si="35"/>
        <v>426</v>
      </c>
      <c r="B428" s="196" t="s">
        <v>20</v>
      </c>
      <c r="C428" s="37" t="str">
        <f t="shared" si="33"/>
        <v>6UREY4ALTOS</v>
      </c>
      <c r="D428" s="37"/>
      <c r="E428" s="38">
        <f>+'CALCULO TARIFAS CC '!$R$45</f>
        <v>0.67365264550770809</v>
      </c>
      <c r="F428" s="39">
        <f t="shared" si="36"/>
        <v>134.49279999999999</v>
      </c>
      <c r="G428" s="327">
        <f t="shared" si="34"/>
        <v>90.6</v>
      </c>
      <c r="H428" s="319" t="s">
        <v>253</v>
      </c>
      <c r="I428" s="285" t="s">
        <v>593</v>
      </c>
      <c r="J428" s="285">
        <v>134.49279999999999</v>
      </c>
      <c r="K428" s="350"/>
      <c r="L428" s="350"/>
      <c r="M428" s="350"/>
      <c r="N428" s="342"/>
      <c r="O428" s="342"/>
    </row>
    <row r="429" spans="1:15" s="220" customFormat="1" x14ac:dyDescent="0.25">
      <c r="A429" s="328">
        <f t="shared" si="35"/>
        <v>427</v>
      </c>
      <c r="B429" s="196" t="s">
        <v>20</v>
      </c>
      <c r="C429" s="37" t="str">
        <f t="shared" si="33"/>
        <v>6UREYBGOLF</v>
      </c>
      <c r="D429" s="37"/>
      <c r="E429" s="38">
        <f>+'CALCULO TARIFAS CC '!$R$45</f>
        <v>0.67365264550770809</v>
      </c>
      <c r="F429" s="39">
        <f t="shared" si="36"/>
        <v>157.62970000000001</v>
      </c>
      <c r="G429" s="327">
        <f t="shared" si="34"/>
        <v>106.19</v>
      </c>
      <c r="H429" s="319" t="s">
        <v>253</v>
      </c>
      <c r="I429" s="285" t="s">
        <v>558</v>
      </c>
      <c r="J429" s="285">
        <v>157.62970000000001</v>
      </c>
      <c r="K429" s="350"/>
      <c r="L429" s="350"/>
      <c r="M429" s="350"/>
      <c r="N429" s="342"/>
      <c r="O429" s="342"/>
    </row>
    <row r="430" spans="1:15" s="220" customFormat="1" x14ac:dyDescent="0.25">
      <c r="A430" s="328">
        <f t="shared" si="35"/>
        <v>428</v>
      </c>
      <c r="B430" s="196" t="s">
        <v>20</v>
      </c>
      <c r="C430" s="37" t="str">
        <f t="shared" si="33"/>
        <v>6UREYCALLE13</v>
      </c>
      <c r="D430" s="37"/>
      <c r="E430" s="38">
        <f>+'CALCULO TARIFAS CC '!$R$45</f>
        <v>0.67365264550770809</v>
      </c>
      <c r="F430" s="39">
        <f t="shared" si="36"/>
        <v>121.1126</v>
      </c>
      <c r="G430" s="327">
        <f t="shared" si="34"/>
        <v>81.59</v>
      </c>
      <c r="H430" s="319" t="s">
        <v>253</v>
      </c>
      <c r="I430" s="285" t="s">
        <v>685</v>
      </c>
      <c r="J430" s="285">
        <v>121.1126</v>
      </c>
      <c r="K430" s="350"/>
      <c r="L430" s="350"/>
      <c r="M430" s="350"/>
      <c r="N430" s="342"/>
      <c r="O430" s="342"/>
    </row>
    <row r="431" spans="1:15" s="220" customFormat="1" x14ac:dyDescent="0.25">
      <c r="A431" s="328">
        <f t="shared" si="35"/>
        <v>429</v>
      </c>
      <c r="B431" s="196" t="s">
        <v>20</v>
      </c>
      <c r="C431" s="37" t="str">
        <f t="shared" si="33"/>
        <v>6UREYCALLE50</v>
      </c>
      <c r="D431" s="37"/>
      <c r="E431" s="38">
        <f>+'CALCULO TARIFAS CC '!$R$45</f>
        <v>0.67365264550770809</v>
      </c>
      <c r="F431" s="39">
        <f t="shared" si="36"/>
        <v>252.58070000000001</v>
      </c>
      <c r="G431" s="327">
        <f t="shared" si="34"/>
        <v>170.15</v>
      </c>
      <c r="H431" s="319" t="s">
        <v>253</v>
      </c>
      <c r="I431" s="285" t="s">
        <v>656</v>
      </c>
      <c r="J431" s="285">
        <v>252.58070000000001</v>
      </c>
      <c r="K431" s="350"/>
      <c r="L431" s="350"/>
      <c r="M431" s="350"/>
      <c r="N431" s="342"/>
      <c r="O431" s="342"/>
    </row>
    <row r="432" spans="1:15" s="224" customFormat="1" x14ac:dyDescent="0.25">
      <c r="A432" s="328">
        <f t="shared" si="35"/>
        <v>430</v>
      </c>
      <c r="B432" s="196" t="s">
        <v>20</v>
      </c>
      <c r="C432" s="37" t="str">
        <f t="shared" si="33"/>
        <v>6UREYCALLE7</v>
      </c>
      <c r="D432" s="37"/>
      <c r="E432" s="38">
        <f>+'CALCULO TARIFAS CC '!$R$45</f>
        <v>0.67365264550770809</v>
      </c>
      <c r="F432" s="39">
        <f t="shared" si="36"/>
        <v>76.408100000000005</v>
      </c>
      <c r="G432" s="327">
        <f t="shared" si="34"/>
        <v>51.47</v>
      </c>
      <c r="H432" s="319" t="s">
        <v>253</v>
      </c>
      <c r="I432" s="285" t="s">
        <v>594</v>
      </c>
      <c r="J432" s="285">
        <v>76.408100000000005</v>
      </c>
      <c r="K432" s="350"/>
      <c r="L432" s="350"/>
      <c r="M432" s="350"/>
      <c r="N432" s="342"/>
      <c r="O432" s="342"/>
    </row>
    <row r="433" spans="1:15" s="224" customFormat="1" x14ac:dyDescent="0.25">
      <c r="A433" s="328">
        <f t="shared" si="35"/>
        <v>431</v>
      </c>
      <c r="B433" s="196" t="s">
        <v>20</v>
      </c>
      <c r="C433" s="37" t="str">
        <f t="shared" si="33"/>
        <v>6UREYCEDIM8</v>
      </c>
      <c r="D433" s="37"/>
      <c r="E433" s="38">
        <f>+'CALCULO TARIFAS CC '!$R$45</f>
        <v>0.67365264550770809</v>
      </c>
      <c r="F433" s="39">
        <f t="shared" si="36"/>
        <v>116.867</v>
      </c>
      <c r="G433" s="327">
        <f t="shared" si="34"/>
        <v>78.73</v>
      </c>
      <c r="H433" s="319" t="s">
        <v>253</v>
      </c>
      <c r="I433" s="285" t="s">
        <v>595</v>
      </c>
      <c r="J433" s="285">
        <v>116.867</v>
      </c>
      <c r="K433" s="350"/>
      <c r="L433" s="350"/>
      <c r="M433" s="350"/>
      <c r="N433" s="342"/>
      <c r="O433" s="342"/>
    </row>
    <row r="434" spans="1:15" s="224" customFormat="1" x14ac:dyDescent="0.25">
      <c r="A434" s="328">
        <f t="shared" si="35"/>
        <v>432</v>
      </c>
      <c r="B434" s="196" t="s">
        <v>20</v>
      </c>
      <c r="C434" s="37" t="str">
        <f t="shared" si="33"/>
        <v>6UREYCENTEN</v>
      </c>
      <c r="D434" s="37"/>
      <c r="E434" s="38">
        <f>+'CALCULO TARIFAS CC '!$R$45</f>
        <v>0.67365264550770809</v>
      </c>
      <c r="F434" s="39">
        <f t="shared" si="36"/>
        <v>232.45740000000001</v>
      </c>
      <c r="G434" s="327">
        <f t="shared" si="34"/>
        <v>156.6</v>
      </c>
      <c r="H434" s="319" t="s">
        <v>253</v>
      </c>
      <c r="I434" s="285" t="s">
        <v>559</v>
      </c>
      <c r="J434" s="285">
        <v>232.45740000000001</v>
      </c>
      <c r="K434" s="350"/>
      <c r="L434" s="350"/>
      <c r="M434" s="350"/>
      <c r="N434" s="342"/>
      <c r="O434" s="342"/>
    </row>
    <row r="435" spans="1:15" s="224" customFormat="1" x14ac:dyDescent="0.25">
      <c r="A435" s="328">
        <f t="shared" si="35"/>
        <v>433</v>
      </c>
      <c r="B435" s="196" t="s">
        <v>20</v>
      </c>
      <c r="C435" s="37" t="str">
        <f t="shared" si="33"/>
        <v>6UREYCESTE</v>
      </c>
      <c r="D435" s="37"/>
      <c r="E435" s="38">
        <f>+'CALCULO TARIFAS CC '!$R$45</f>
        <v>0.67365264550770809</v>
      </c>
      <c r="F435" s="39">
        <f t="shared" si="36"/>
        <v>258.25979999999998</v>
      </c>
      <c r="G435" s="327">
        <f t="shared" si="34"/>
        <v>173.98</v>
      </c>
      <c r="H435" s="319" t="s">
        <v>253</v>
      </c>
      <c r="I435" s="285" t="s">
        <v>560</v>
      </c>
      <c r="J435" s="285">
        <v>258.25979999999998</v>
      </c>
      <c r="K435" s="350"/>
      <c r="L435" s="350"/>
      <c r="M435" s="350"/>
      <c r="N435" s="342"/>
      <c r="O435" s="342"/>
    </row>
    <row r="436" spans="1:15" s="224" customFormat="1" x14ac:dyDescent="0.25">
      <c r="A436" s="328">
        <f t="shared" si="35"/>
        <v>434</v>
      </c>
      <c r="B436" s="196" t="s">
        <v>20</v>
      </c>
      <c r="C436" s="37" t="str">
        <f t="shared" si="33"/>
        <v>6UREYCHANIS</v>
      </c>
      <c r="D436" s="37"/>
      <c r="E436" s="38">
        <f>+'CALCULO TARIFAS CC '!$R$45</f>
        <v>0.67365264550770809</v>
      </c>
      <c r="F436" s="39">
        <f t="shared" si="36"/>
        <v>118.34520000000001</v>
      </c>
      <c r="G436" s="327">
        <f t="shared" si="34"/>
        <v>79.72</v>
      </c>
      <c r="H436" s="319" t="s">
        <v>253</v>
      </c>
      <c r="I436" s="285" t="s">
        <v>561</v>
      </c>
      <c r="J436" s="285">
        <v>118.34520000000001</v>
      </c>
      <c r="K436" s="350"/>
      <c r="L436" s="350"/>
      <c r="M436" s="350"/>
      <c r="N436" s="342"/>
      <c r="O436" s="342"/>
    </row>
    <row r="437" spans="1:15" s="224" customFormat="1" x14ac:dyDescent="0.25">
      <c r="A437" s="328">
        <f t="shared" si="35"/>
        <v>435</v>
      </c>
      <c r="B437" s="196" t="s">
        <v>20</v>
      </c>
      <c r="C437" s="37" t="str">
        <f t="shared" si="33"/>
        <v>6UREYCHORRE</v>
      </c>
      <c r="D437" s="37"/>
      <c r="E437" s="38">
        <f>+'CALCULO TARIFAS CC '!$R$45</f>
        <v>0.67365264550770809</v>
      </c>
      <c r="F437" s="39">
        <f t="shared" si="36"/>
        <v>158.0686</v>
      </c>
      <c r="G437" s="327">
        <f t="shared" si="34"/>
        <v>106.48</v>
      </c>
      <c r="H437" s="319" t="s">
        <v>253</v>
      </c>
      <c r="I437" s="285" t="s">
        <v>686</v>
      </c>
      <c r="J437" s="285">
        <v>158.0686</v>
      </c>
      <c r="K437" s="350"/>
      <c r="L437" s="350"/>
      <c r="M437" s="350"/>
      <c r="N437" s="342"/>
      <c r="O437" s="342"/>
    </row>
    <row r="438" spans="1:15" s="224" customFormat="1" x14ac:dyDescent="0.25">
      <c r="A438" s="328">
        <f t="shared" si="35"/>
        <v>436</v>
      </c>
      <c r="B438" s="196" t="s">
        <v>20</v>
      </c>
      <c r="C438" s="37" t="str">
        <f t="shared" si="33"/>
        <v>6UREYCORONA</v>
      </c>
      <c r="D438" s="37"/>
      <c r="E438" s="38">
        <f>+'CALCULO TARIFAS CC '!$R$45</f>
        <v>0.67365264550770809</v>
      </c>
      <c r="F438" s="39">
        <f t="shared" si="36"/>
        <v>78.855900000000005</v>
      </c>
      <c r="G438" s="327">
        <f t="shared" si="34"/>
        <v>53.12</v>
      </c>
      <c r="H438" s="319" t="s">
        <v>253</v>
      </c>
      <c r="I438" s="285" t="s">
        <v>628</v>
      </c>
      <c r="J438" s="285">
        <v>78.855900000000005</v>
      </c>
      <c r="K438" s="350"/>
      <c r="L438" s="350"/>
      <c r="M438" s="350"/>
      <c r="N438" s="342"/>
      <c r="O438" s="342"/>
    </row>
    <row r="439" spans="1:15" s="224" customFormat="1" x14ac:dyDescent="0.25">
      <c r="A439" s="328">
        <f t="shared" si="35"/>
        <v>437</v>
      </c>
      <c r="B439" s="196" t="s">
        <v>20</v>
      </c>
      <c r="C439" s="37" t="str">
        <f t="shared" si="33"/>
        <v>6UREYCVERDE</v>
      </c>
      <c r="D439" s="37"/>
      <c r="E439" s="38">
        <f>+'CALCULO TARIFAS CC '!$R$45</f>
        <v>0.67365264550770809</v>
      </c>
      <c r="F439" s="39">
        <f t="shared" si="36"/>
        <v>195.0847</v>
      </c>
      <c r="G439" s="327">
        <f t="shared" si="34"/>
        <v>131.41999999999999</v>
      </c>
      <c r="H439" s="319" t="s">
        <v>253</v>
      </c>
      <c r="I439" s="285" t="s">
        <v>629</v>
      </c>
      <c r="J439" s="285">
        <v>195.0847</v>
      </c>
      <c r="K439" s="350"/>
      <c r="L439" s="350"/>
      <c r="M439" s="350"/>
      <c r="N439" s="342"/>
      <c r="O439" s="342"/>
    </row>
    <row r="440" spans="1:15" s="224" customFormat="1" x14ac:dyDescent="0.25">
      <c r="A440" s="328">
        <f t="shared" si="35"/>
        <v>438</v>
      </c>
      <c r="B440" s="196" t="s">
        <v>20</v>
      </c>
      <c r="C440" s="37" t="str">
        <f t="shared" si="33"/>
        <v>6UREYDAVID</v>
      </c>
      <c r="D440" s="37"/>
      <c r="E440" s="38">
        <f>+'CALCULO TARIFAS CC '!$R$45</f>
        <v>0.67365264550770809</v>
      </c>
      <c r="F440" s="39">
        <f t="shared" si="36"/>
        <v>132.6652</v>
      </c>
      <c r="G440" s="327">
        <f t="shared" si="34"/>
        <v>89.37</v>
      </c>
      <c r="H440" s="319" t="s">
        <v>253</v>
      </c>
      <c r="I440" s="285" t="s">
        <v>657</v>
      </c>
      <c r="J440" s="285">
        <v>132.6652</v>
      </c>
      <c r="K440" s="350"/>
      <c r="L440" s="350"/>
      <c r="M440" s="350"/>
      <c r="N440" s="342"/>
      <c r="O440" s="342"/>
    </row>
    <row r="441" spans="1:15" s="224" customFormat="1" x14ac:dyDescent="0.25">
      <c r="A441" s="328">
        <f t="shared" si="35"/>
        <v>439</v>
      </c>
      <c r="B441" s="196" t="s">
        <v>20</v>
      </c>
      <c r="C441" s="37" t="str">
        <f t="shared" si="33"/>
        <v>6UREYDORADO</v>
      </c>
      <c r="D441" s="37"/>
      <c r="E441" s="38">
        <f>+'CALCULO TARIFAS CC '!$R$45</f>
        <v>0.67365264550770809</v>
      </c>
      <c r="F441" s="39">
        <f t="shared" si="36"/>
        <v>111.7954</v>
      </c>
      <c r="G441" s="327">
        <f t="shared" si="34"/>
        <v>75.31</v>
      </c>
      <c r="H441" s="319" t="s">
        <v>253</v>
      </c>
      <c r="I441" s="285" t="s">
        <v>562</v>
      </c>
      <c r="J441" s="285">
        <v>111.7954</v>
      </c>
      <c r="K441" s="350"/>
      <c r="L441" s="350"/>
      <c r="M441" s="350"/>
      <c r="N441" s="342"/>
      <c r="O441" s="342"/>
    </row>
    <row r="442" spans="1:15" s="224" customFormat="1" x14ac:dyDescent="0.25">
      <c r="A442" s="328">
        <f t="shared" si="35"/>
        <v>440</v>
      </c>
      <c r="B442" s="196" t="s">
        <v>20</v>
      </c>
      <c r="C442" s="37" t="str">
        <f t="shared" si="33"/>
        <v>6UREYLEFEVRE</v>
      </c>
      <c r="D442" s="37"/>
      <c r="E442" s="38">
        <f>+'CALCULO TARIFAS CC '!$R$45</f>
        <v>0.67365264550770809</v>
      </c>
      <c r="F442" s="39">
        <f t="shared" si="36"/>
        <v>107.605</v>
      </c>
      <c r="G442" s="327">
        <f t="shared" si="34"/>
        <v>72.489999999999995</v>
      </c>
      <c r="H442" s="319" t="s">
        <v>253</v>
      </c>
      <c r="I442" s="285" t="s">
        <v>596</v>
      </c>
      <c r="J442" s="285">
        <v>107.605</v>
      </c>
      <c r="K442" s="350"/>
      <c r="L442" s="350"/>
      <c r="M442" s="350"/>
      <c r="N442" s="342"/>
      <c r="O442" s="342"/>
    </row>
    <row r="443" spans="1:15" s="224" customFormat="1" x14ac:dyDescent="0.25">
      <c r="A443" s="328">
        <f t="shared" si="35"/>
        <v>441</v>
      </c>
      <c r="B443" s="196" t="s">
        <v>20</v>
      </c>
      <c r="C443" s="37" t="str">
        <f t="shared" si="33"/>
        <v>6UREYMILLA8</v>
      </c>
      <c r="D443" s="37"/>
      <c r="E443" s="38">
        <f>+'CALCULO TARIFAS CC '!$R$45</f>
        <v>0.67365264550770809</v>
      </c>
      <c r="F443" s="39">
        <f t="shared" si="36"/>
        <v>133.82669999999999</v>
      </c>
      <c r="G443" s="327">
        <f t="shared" si="34"/>
        <v>90.15</v>
      </c>
      <c r="H443" s="319" t="s">
        <v>253</v>
      </c>
      <c r="I443" s="285" t="s">
        <v>563</v>
      </c>
      <c r="J443" s="285">
        <v>133.82669999999999</v>
      </c>
      <c r="K443" s="350"/>
      <c r="L443" s="350"/>
      <c r="M443" s="350"/>
      <c r="N443" s="342"/>
      <c r="O443" s="342"/>
    </row>
    <row r="444" spans="1:15" s="224" customFormat="1" x14ac:dyDescent="0.25">
      <c r="A444" s="328">
        <f t="shared" si="35"/>
        <v>442</v>
      </c>
      <c r="B444" s="196" t="s">
        <v>20</v>
      </c>
      <c r="C444" s="37" t="str">
        <f t="shared" si="33"/>
        <v>6UREYMPCAB</v>
      </c>
      <c r="D444" s="37"/>
      <c r="E444" s="38">
        <f>+'CALCULO TARIFAS CC '!$R$45</f>
        <v>0.67365264550770809</v>
      </c>
      <c r="F444" s="39">
        <f t="shared" si="36"/>
        <v>58.177999999999997</v>
      </c>
      <c r="G444" s="327">
        <f t="shared" si="34"/>
        <v>39.19</v>
      </c>
      <c r="H444" s="319" t="s">
        <v>253</v>
      </c>
      <c r="I444" s="285" t="s">
        <v>564</v>
      </c>
      <c r="J444" s="285">
        <v>58.177999999999997</v>
      </c>
      <c r="K444" s="350"/>
      <c r="L444" s="350"/>
      <c r="M444" s="350"/>
      <c r="N444" s="342"/>
      <c r="O444" s="342"/>
    </row>
    <row r="445" spans="1:15" s="220" customFormat="1" x14ac:dyDescent="0.25">
      <c r="A445" s="328">
        <f t="shared" si="35"/>
        <v>443</v>
      </c>
      <c r="B445" s="196" t="s">
        <v>20</v>
      </c>
      <c r="C445" s="37" t="str">
        <f t="shared" si="33"/>
        <v>6UREYMPVMAR</v>
      </c>
      <c r="D445" s="37"/>
      <c r="E445" s="38">
        <f>+'CALCULO TARIFAS CC '!$R$45</f>
        <v>0.67365264550770809</v>
      </c>
      <c r="F445" s="39">
        <f t="shared" si="36"/>
        <v>47.864800000000002</v>
      </c>
      <c r="G445" s="327">
        <f t="shared" si="34"/>
        <v>32.24</v>
      </c>
      <c r="H445" s="319" t="s">
        <v>253</v>
      </c>
      <c r="I445" s="285" t="s">
        <v>630</v>
      </c>
      <c r="J445" s="285">
        <v>47.864800000000002</v>
      </c>
      <c r="K445" s="350"/>
      <c r="L445" s="350"/>
      <c r="M445" s="350"/>
      <c r="N445" s="342"/>
      <c r="O445" s="342"/>
    </row>
    <row r="446" spans="1:15" s="220" customFormat="1" x14ac:dyDescent="0.25">
      <c r="A446" s="328">
        <f t="shared" si="35"/>
        <v>444</v>
      </c>
      <c r="B446" s="196" t="s">
        <v>20</v>
      </c>
      <c r="C446" s="37" t="str">
        <f t="shared" si="33"/>
        <v>6UREYPARRAIJ</v>
      </c>
      <c r="D446" s="37"/>
      <c r="E446" s="38">
        <f>+'CALCULO TARIFAS CC '!$R$45</f>
        <v>0.67365264550770809</v>
      </c>
      <c r="F446" s="39">
        <f t="shared" si="36"/>
        <v>126.75230000000001</v>
      </c>
      <c r="G446" s="327">
        <f t="shared" si="34"/>
        <v>85.39</v>
      </c>
      <c r="H446" s="319" t="s">
        <v>253</v>
      </c>
      <c r="I446" s="285" t="s">
        <v>631</v>
      </c>
      <c r="J446" s="285">
        <v>126.75230000000001</v>
      </c>
      <c r="K446" s="350"/>
      <c r="L446" s="350"/>
      <c r="M446" s="350"/>
      <c r="N446" s="342"/>
      <c r="O446" s="342"/>
    </row>
    <row r="447" spans="1:15" s="220" customFormat="1" x14ac:dyDescent="0.25">
      <c r="A447" s="328">
        <f t="shared" si="35"/>
        <v>445</v>
      </c>
      <c r="B447" s="196" t="s">
        <v>20</v>
      </c>
      <c r="C447" s="37" t="str">
        <f t="shared" si="33"/>
        <v>6UREYPASEOAB</v>
      </c>
      <c r="D447" s="37"/>
      <c r="E447" s="38">
        <f>+'CALCULO TARIFAS CC '!$R$45</f>
        <v>0.67365264550770809</v>
      </c>
      <c r="F447" s="39">
        <f t="shared" si="36"/>
        <v>206.02610000000001</v>
      </c>
      <c r="G447" s="327">
        <f t="shared" si="34"/>
        <v>138.79</v>
      </c>
      <c r="H447" s="319" t="s">
        <v>253</v>
      </c>
      <c r="I447" s="285" t="s">
        <v>658</v>
      </c>
      <c r="J447" s="285">
        <v>206.02610000000001</v>
      </c>
      <c r="K447" s="350"/>
      <c r="L447" s="350"/>
      <c r="M447" s="350"/>
      <c r="N447" s="342"/>
      <c r="O447" s="342"/>
    </row>
    <row r="448" spans="1:15" s="220" customFormat="1" x14ac:dyDescent="0.25">
      <c r="A448" s="328">
        <f t="shared" si="35"/>
        <v>446</v>
      </c>
      <c r="B448" s="196" t="s">
        <v>20</v>
      </c>
      <c r="C448" s="37" t="str">
        <f t="shared" si="33"/>
        <v>6UREYPME</v>
      </c>
      <c r="D448" s="37"/>
      <c r="E448" s="38">
        <f>+'CALCULO TARIFAS CC '!$R$45</f>
        <v>0.67365264550770809</v>
      </c>
      <c r="F448" s="39">
        <f t="shared" si="36"/>
        <v>76.364699999999999</v>
      </c>
      <c r="G448" s="327">
        <f t="shared" si="34"/>
        <v>51.44</v>
      </c>
      <c r="H448" s="319" t="s">
        <v>253</v>
      </c>
      <c r="I448" s="285" t="s">
        <v>687</v>
      </c>
      <c r="J448" s="285">
        <v>76.364699999999999</v>
      </c>
      <c r="K448" s="350"/>
      <c r="L448" s="350"/>
      <c r="M448" s="350"/>
      <c r="N448" s="342"/>
      <c r="O448" s="342"/>
    </row>
    <row r="449" spans="1:15" s="220" customFormat="1" x14ac:dyDescent="0.25">
      <c r="A449" s="328">
        <f t="shared" si="35"/>
        <v>447</v>
      </c>
      <c r="B449" s="196" t="s">
        <v>20</v>
      </c>
      <c r="C449" s="37" t="str">
        <f t="shared" si="33"/>
        <v>6UREYPVALLE</v>
      </c>
      <c r="D449" s="37"/>
      <c r="E449" s="38">
        <f>+'CALCULO TARIFAS CC '!$R$45</f>
        <v>0.67365264550770809</v>
      </c>
      <c r="F449" s="39">
        <f t="shared" si="36"/>
        <v>62.305700000000002</v>
      </c>
      <c r="G449" s="327">
        <f t="shared" si="34"/>
        <v>41.97</v>
      </c>
      <c r="H449" s="319" t="s">
        <v>253</v>
      </c>
      <c r="I449" s="285" t="s">
        <v>632</v>
      </c>
      <c r="J449" s="285">
        <v>62.305700000000002</v>
      </c>
      <c r="K449" s="350"/>
      <c r="L449" s="350"/>
      <c r="M449" s="350"/>
      <c r="N449" s="342"/>
      <c r="O449" s="342"/>
    </row>
    <row r="450" spans="1:15" s="220" customFormat="1" x14ac:dyDescent="0.25">
      <c r="A450" s="328">
        <f t="shared" si="35"/>
        <v>448</v>
      </c>
      <c r="B450" s="196" t="s">
        <v>20</v>
      </c>
      <c r="C450" s="37" t="str">
        <f t="shared" si="33"/>
        <v>6UREYSABANI</v>
      </c>
      <c r="D450" s="37"/>
      <c r="E450" s="38">
        <f>+'CALCULO TARIFAS CC '!$R$45</f>
        <v>0.67365264550770809</v>
      </c>
      <c r="F450" s="39">
        <f t="shared" si="36"/>
        <v>146.90219999999999</v>
      </c>
      <c r="G450" s="327">
        <f t="shared" si="34"/>
        <v>98.96</v>
      </c>
      <c r="H450" s="319" t="s">
        <v>253</v>
      </c>
      <c r="I450" s="285" t="s">
        <v>597</v>
      </c>
      <c r="J450" s="285">
        <v>146.90219999999999</v>
      </c>
      <c r="K450" s="350"/>
      <c r="L450" s="350"/>
      <c r="M450" s="350"/>
      <c r="N450" s="342"/>
      <c r="O450" s="342"/>
    </row>
    <row r="451" spans="1:15" s="220" customFormat="1" x14ac:dyDescent="0.25">
      <c r="A451" s="328">
        <f t="shared" si="35"/>
        <v>449</v>
      </c>
      <c r="B451" s="196" t="s">
        <v>20</v>
      </c>
      <c r="C451" s="37" t="str">
        <f t="shared" ref="C451:C514" si="37">UPPER(I451)</f>
        <v>6UREYSMARIA</v>
      </c>
      <c r="D451" s="37"/>
      <c r="E451" s="38">
        <f>+'CALCULO TARIFAS CC '!$R$45</f>
        <v>0.67365264550770809</v>
      </c>
      <c r="F451" s="39">
        <f t="shared" si="36"/>
        <v>106.9478</v>
      </c>
      <c r="G451" s="327">
        <f t="shared" si="34"/>
        <v>72.05</v>
      </c>
      <c r="H451" s="319" t="s">
        <v>253</v>
      </c>
      <c r="I451" s="285" t="s">
        <v>598</v>
      </c>
      <c r="J451" s="285">
        <v>106.9478</v>
      </c>
      <c r="K451" s="351"/>
      <c r="L451" s="350"/>
      <c r="M451" s="350"/>
      <c r="N451" s="342"/>
      <c r="O451" s="342"/>
    </row>
    <row r="452" spans="1:15" s="220" customFormat="1" x14ac:dyDescent="0.25">
      <c r="A452" s="328">
        <f t="shared" si="35"/>
        <v>450</v>
      </c>
      <c r="B452" s="196" t="s">
        <v>20</v>
      </c>
      <c r="C452" s="37" t="str">
        <f t="shared" si="37"/>
        <v>6UREYSTGO</v>
      </c>
      <c r="D452" s="37"/>
      <c r="E452" s="38">
        <f>+'CALCULO TARIFAS CC '!$R$45</f>
        <v>0.67365264550770809</v>
      </c>
      <c r="F452" s="39">
        <f t="shared" si="36"/>
        <v>136.3646</v>
      </c>
      <c r="G452" s="327">
        <f t="shared" ref="G452:G515" si="38">ROUND(F452*E452,2)</f>
        <v>91.86</v>
      </c>
      <c r="H452" s="319" t="s">
        <v>253</v>
      </c>
      <c r="I452" s="285" t="s">
        <v>659</v>
      </c>
      <c r="J452" s="285">
        <v>136.3646</v>
      </c>
      <c r="K452" s="350"/>
      <c r="L452" s="350"/>
      <c r="M452" s="350"/>
      <c r="N452" s="342"/>
      <c r="O452" s="342"/>
    </row>
    <row r="453" spans="1:15" s="220" customFormat="1" x14ac:dyDescent="0.25">
      <c r="A453" s="328">
        <f t="shared" ref="A453:A516" si="39">A452+1</f>
        <v>451</v>
      </c>
      <c r="B453" s="196" t="s">
        <v>20</v>
      </c>
      <c r="C453" s="37" t="str">
        <f t="shared" si="37"/>
        <v>6UREYVALEGRE</v>
      </c>
      <c r="D453" s="37"/>
      <c r="E453" s="38">
        <f>+'CALCULO TARIFAS CC '!$R$45</f>
        <v>0.67365264550770809</v>
      </c>
      <c r="F453" s="39">
        <f t="shared" si="36"/>
        <v>133.4761</v>
      </c>
      <c r="G453" s="327">
        <f t="shared" si="38"/>
        <v>89.92</v>
      </c>
      <c r="H453" s="319" t="s">
        <v>253</v>
      </c>
      <c r="I453" s="285" t="s">
        <v>660</v>
      </c>
      <c r="J453" s="285">
        <v>133.4761</v>
      </c>
      <c r="K453" s="350"/>
      <c r="L453" s="350"/>
      <c r="M453" s="350"/>
      <c r="N453" s="342"/>
      <c r="O453" s="342"/>
    </row>
    <row r="454" spans="1:15" s="220" customFormat="1" x14ac:dyDescent="0.25">
      <c r="A454" s="328">
        <f t="shared" si="39"/>
        <v>452</v>
      </c>
      <c r="B454" s="196" t="s">
        <v>20</v>
      </c>
      <c r="C454" s="37" t="str">
        <f t="shared" si="37"/>
        <v>6UREYVERSAL</v>
      </c>
      <c r="D454" s="37"/>
      <c r="E454" s="38">
        <f>+'CALCULO TARIFAS CC '!$R$45</f>
        <v>0.67365264550770809</v>
      </c>
      <c r="F454" s="39">
        <f t="shared" si="36"/>
        <v>172.63140000000001</v>
      </c>
      <c r="G454" s="327">
        <f t="shared" si="38"/>
        <v>116.29</v>
      </c>
      <c r="H454" s="319" t="s">
        <v>253</v>
      </c>
      <c r="I454" s="285" t="s">
        <v>599</v>
      </c>
      <c r="J454" s="285">
        <v>172.63140000000001</v>
      </c>
      <c r="K454" s="350"/>
      <c r="L454" s="350"/>
      <c r="M454" s="350"/>
      <c r="N454" s="342"/>
      <c r="O454" s="342"/>
    </row>
    <row r="455" spans="1:15" s="220" customFormat="1" x14ac:dyDescent="0.25">
      <c r="A455" s="328">
        <f t="shared" si="39"/>
        <v>453</v>
      </c>
      <c r="B455" s="196" t="s">
        <v>20</v>
      </c>
      <c r="C455" s="37" t="str">
        <f t="shared" si="37"/>
        <v>6UREYVESPANA</v>
      </c>
      <c r="D455" s="37"/>
      <c r="E455" s="38">
        <f>+'CALCULO TARIFAS CC '!$R$45</f>
        <v>0.67365264550770809</v>
      </c>
      <c r="F455" s="39">
        <f t="shared" si="36"/>
        <v>176.7285</v>
      </c>
      <c r="G455" s="327">
        <f t="shared" si="38"/>
        <v>119.05</v>
      </c>
      <c r="H455" s="319" t="s">
        <v>253</v>
      </c>
      <c r="I455" s="285" t="s">
        <v>661</v>
      </c>
      <c r="J455" s="285">
        <v>176.7285</v>
      </c>
      <c r="K455" s="350"/>
      <c r="L455" s="350"/>
      <c r="M455" s="350"/>
      <c r="N455" s="342"/>
      <c r="O455" s="342"/>
    </row>
    <row r="456" spans="1:15" s="220" customFormat="1" x14ac:dyDescent="0.25">
      <c r="A456" s="328">
        <f t="shared" si="39"/>
        <v>454</v>
      </c>
      <c r="B456" s="196" t="s">
        <v>20</v>
      </c>
      <c r="C456" s="37" t="str">
        <f t="shared" si="37"/>
        <v>6UREYVLUCRE</v>
      </c>
      <c r="D456" s="37"/>
      <c r="E456" s="38">
        <f>+'CALCULO TARIFAS CC '!$R$45</f>
        <v>0.67365264550770809</v>
      </c>
      <c r="F456" s="39">
        <f t="shared" si="36"/>
        <v>136.35050000000001</v>
      </c>
      <c r="G456" s="327">
        <f t="shared" si="38"/>
        <v>91.85</v>
      </c>
      <c r="H456" s="319" t="s">
        <v>253</v>
      </c>
      <c r="I456" s="285" t="s">
        <v>565</v>
      </c>
      <c r="J456" s="285">
        <v>136.35050000000001</v>
      </c>
      <c r="K456" s="350"/>
      <c r="L456" s="350"/>
      <c r="M456" s="350"/>
      <c r="N456" s="342"/>
      <c r="O456" s="342"/>
    </row>
    <row r="457" spans="1:15" s="220" customFormat="1" x14ac:dyDescent="0.25">
      <c r="A457" s="328">
        <f t="shared" si="39"/>
        <v>455</v>
      </c>
      <c r="B457" s="196" t="s">
        <v>20</v>
      </c>
      <c r="C457" s="37" t="str">
        <f t="shared" si="37"/>
        <v>6URODEO</v>
      </c>
      <c r="D457" s="37"/>
      <c r="E457" s="38">
        <f>+'CALCULO TARIFAS CC '!$R$45</f>
        <v>0.67365264550770809</v>
      </c>
      <c r="F457" s="39">
        <f t="shared" si="36"/>
        <v>229.4324</v>
      </c>
      <c r="G457" s="327">
        <f t="shared" si="38"/>
        <v>154.56</v>
      </c>
      <c r="H457" s="319" t="s">
        <v>253</v>
      </c>
      <c r="I457" s="285" t="s">
        <v>782</v>
      </c>
      <c r="J457" s="285">
        <v>229.4324</v>
      </c>
      <c r="K457" s="350"/>
      <c r="L457" s="350"/>
      <c r="M457" s="350"/>
      <c r="N457" s="342"/>
      <c r="O457" s="342"/>
    </row>
    <row r="458" spans="1:15" s="220" customFormat="1" x14ac:dyDescent="0.25">
      <c r="A458" s="328">
        <f t="shared" si="39"/>
        <v>456</v>
      </c>
      <c r="B458" s="196" t="s">
        <v>20</v>
      </c>
      <c r="C458" s="37" t="str">
        <f t="shared" si="37"/>
        <v>6UROMBOLIVAR</v>
      </c>
      <c r="D458" s="37"/>
      <c r="E458" s="38">
        <f>+'CALCULO TARIFAS CC '!$R$45</f>
        <v>0.67365264550770809</v>
      </c>
      <c r="F458" s="39">
        <f t="shared" si="36"/>
        <v>64.814599999999999</v>
      </c>
      <c r="G458" s="327">
        <f t="shared" si="38"/>
        <v>43.66</v>
      </c>
      <c r="H458" s="319" t="s">
        <v>253</v>
      </c>
      <c r="I458" s="285" t="s">
        <v>633</v>
      </c>
      <c r="J458" s="285">
        <v>64.814599999999999</v>
      </c>
      <c r="K458" s="350"/>
      <c r="L458" s="350"/>
      <c r="M458" s="350"/>
      <c r="N458" s="342"/>
      <c r="O458" s="342"/>
    </row>
    <row r="459" spans="1:15" s="220" customFormat="1" x14ac:dyDescent="0.25">
      <c r="A459" s="328">
        <f t="shared" si="39"/>
        <v>457</v>
      </c>
      <c r="B459" s="196" t="s">
        <v>20</v>
      </c>
      <c r="C459" s="37" t="str">
        <f t="shared" si="37"/>
        <v>6UROMBUGABA</v>
      </c>
      <c r="D459" s="37"/>
      <c r="E459" s="38">
        <f>+'CALCULO TARIFAS CC '!$R$45</f>
        <v>0.67365264550770809</v>
      </c>
      <c r="F459" s="39">
        <f t="shared" si="36"/>
        <v>131.126</v>
      </c>
      <c r="G459" s="327">
        <f t="shared" si="38"/>
        <v>88.33</v>
      </c>
      <c r="H459" s="319" t="s">
        <v>253</v>
      </c>
      <c r="I459" s="285" t="s">
        <v>634</v>
      </c>
      <c r="J459" s="285">
        <v>131.126</v>
      </c>
      <c r="K459" s="350"/>
      <c r="L459" s="350"/>
      <c r="M459" s="350"/>
      <c r="N459" s="342"/>
      <c r="O459" s="342"/>
    </row>
    <row r="460" spans="1:15" s="220" customFormat="1" x14ac:dyDescent="0.25">
      <c r="A460" s="328">
        <f t="shared" si="39"/>
        <v>458</v>
      </c>
      <c r="B460" s="196" t="s">
        <v>20</v>
      </c>
      <c r="C460" s="37" t="str">
        <f t="shared" si="37"/>
        <v>6UROMDOLEG</v>
      </c>
      <c r="D460" s="37"/>
      <c r="E460" s="38">
        <f>+'CALCULO TARIFAS CC '!$R$45</f>
        <v>0.67365264550770809</v>
      </c>
      <c r="F460" s="39">
        <f t="shared" si="36"/>
        <v>101.1675</v>
      </c>
      <c r="G460" s="327">
        <f t="shared" si="38"/>
        <v>68.150000000000006</v>
      </c>
      <c r="H460" s="319" t="s">
        <v>253</v>
      </c>
      <c r="I460" s="285" t="s">
        <v>688</v>
      </c>
      <c r="J460" s="285">
        <v>101.1675</v>
      </c>
      <c r="K460" s="350"/>
      <c r="L460" s="350"/>
      <c r="M460" s="350"/>
      <c r="N460" s="342"/>
      <c r="O460" s="342"/>
    </row>
    <row r="461" spans="1:15" s="220" customFormat="1" x14ac:dyDescent="0.25">
      <c r="A461" s="328">
        <f t="shared" si="39"/>
        <v>459</v>
      </c>
      <c r="B461" s="196" t="s">
        <v>20</v>
      </c>
      <c r="C461" s="37" t="str">
        <f t="shared" si="37"/>
        <v>6UROMLARIV</v>
      </c>
      <c r="D461" s="37"/>
      <c r="E461" s="38">
        <f>+'CALCULO TARIFAS CC '!$R$45</f>
        <v>0.67365264550770809</v>
      </c>
      <c r="F461" s="39">
        <f t="shared" si="36"/>
        <v>73.087199999999996</v>
      </c>
      <c r="G461" s="327">
        <f t="shared" si="38"/>
        <v>49.24</v>
      </c>
      <c r="H461" s="319" t="s">
        <v>253</v>
      </c>
      <c r="I461" s="285" t="s">
        <v>662</v>
      </c>
      <c r="J461" s="285">
        <v>73.087199999999996</v>
      </c>
      <c r="K461" s="350"/>
      <c r="L461" s="350"/>
      <c r="M461" s="350"/>
      <c r="N461" s="342"/>
      <c r="O461" s="342"/>
    </row>
    <row r="462" spans="1:15" s="220" customFormat="1" x14ac:dyDescent="0.25">
      <c r="A462" s="328">
        <f t="shared" si="39"/>
        <v>460</v>
      </c>
      <c r="B462" s="196" t="s">
        <v>20</v>
      </c>
      <c r="C462" s="37" t="str">
        <f t="shared" si="37"/>
        <v>6UROMPDAVID</v>
      </c>
      <c r="D462" s="37"/>
      <c r="E462" s="38">
        <f>+'CALCULO TARIFAS CC '!$R$45</f>
        <v>0.67365264550770809</v>
      </c>
      <c r="F462" s="39">
        <f t="shared" si="36"/>
        <v>112.848</v>
      </c>
      <c r="G462" s="327">
        <f t="shared" si="38"/>
        <v>76.02</v>
      </c>
      <c r="H462" s="319" t="s">
        <v>253</v>
      </c>
      <c r="I462" s="285" t="s">
        <v>663</v>
      </c>
      <c r="J462" s="285">
        <v>112.848</v>
      </c>
      <c r="K462" s="350"/>
      <c r="L462" s="350"/>
      <c r="M462" s="350"/>
      <c r="N462" s="342"/>
      <c r="O462" s="342"/>
    </row>
    <row r="463" spans="1:15" s="220" customFormat="1" x14ac:dyDescent="0.25">
      <c r="A463" s="328">
        <f t="shared" si="39"/>
        <v>461</v>
      </c>
      <c r="B463" s="196" t="s">
        <v>20</v>
      </c>
      <c r="C463" s="37" t="str">
        <f t="shared" si="37"/>
        <v>6UROMPTOARM</v>
      </c>
      <c r="D463" s="37"/>
      <c r="E463" s="38">
        <f>+'CALCULO TARIFAS CC '!$R$45</f>
        <v>0.67365264550770809</v>
      </c>
      <c r="F463" s="39">
        <f t="shared" si="36"/>
        <v>49.497900000000001</v>
      </c>
      <c r="G463" s="327">
        <f t="shared" si="38"/>
        <v>33.340000000000003</v>
      </c>
      <c r="H463" s="319" t="s">
        <v>253</v>
      </c>
      <c r="I463" s="285" t="s">
        <v>664</v>
      </c>
      <c r="J463" s="285">
        <v>49.497900000000001</v>
      </c>
      <c r="K463" s="350"/>
      <c r="L463" s="350"/>
      <c r="M463" s="350"/>
      <c r="N463" s="342"/>
      <c r="O463" s="342"/>
    </row>
    <row r="464" spans="1:15" s="220" customFormat="1" x14ac:dyDescent="0.25">
      <c r="A464" s="328">
        <f t="shared" si="39"/>
        <v>462</v>
      </c>
      <c r="B464" s="196" t="s">
        <v>20</v>
      </c>
      <c r="C464" s="37" t="str">
        <f t="shared" si="37"/>
        <v>6UROMSMATEO</v>
      </c>
      <c r="D464" s="37"/>
      <c r="E464" s="38">
        <f>+'CALCULO TARIFAS CC '!$R$45</f>
        <v>0.67365264550770809</v>
      </c>
      <c r="F464" s="39">
        <f t="shared" si="36"/>
        <v>145.11680000000001</v>
      </c>
      <c r="G464" s="327">
        <f t="shared" si="38"/>
        <v>97.76</v>
      </c>
      <c r="H464" s="319" t="s">
        <v>253</v>
      </c>
      <c r="I464" s="285" t="s">
        <v>665</v>
      </c>
      <c r="J464" s="285">
        <v>145.11680000000001</v>
      </c>
      <c r="K464" s="350"/>
      <c r="L464" s="350"/>
      <c r="M464" s="350"/>
      <c r="N464" s="342"/>
      <c r="O464" s="342"/>
    </row>
    <row r="465" spans="1:15" s="220" customFormat="1" x14ac:dyDescent="0.25">
      <c r="A465" s="328">
        <f t="shared" si="39"/>
        <v>463</v>
      </c>
      <c r="B465" s="196" t="s">
        <v>20</v>
      </c>
      <c r="C465" s="37" t="str">
        <f t="shared" si="37"/>
        <v>6UROROCRIST</v>
      </c>
      <c r="D465" s="37"/>
      <c r="E465" s="38">
        <f>+'CALCULO TARIFAS CC '!$R$45</f>
        <v>0.67365264550770809</v>
      </c>
      <c r="F465" s="39">
        <f t="shared" si="36"/>
        <v>63.589100000000002</v>
      </c>
      <c r="G465" s="327">
        <f t="shared" si="38"/>
        <v>42.84</v>
      </c>
      <c r="H465" s="319" t="s">
        <v>253</v>
      </c>
      <c r="I465" s="285" t="s">
        <v>566</v>
      </c>
      <c r="J465" s="285">
        <v>63.589100000000002</v>
      </c>
      <c r="K465" s="350"/>
      <c r="L465" s="350"/>
      <c r="M465" s="350"/>
      <c r="N465" s="342"/>
      <c r="O465" s="342"/>
    </row>
    <row r="466" spans="1:15" s="226" customFormat="1" x14ac:dyDescent="0.25">
      <c r="A466" s="328">
        <f t="shared" si="39"/>
        <v>464</v>
      </c>
      <c r="B466" s="196" t="s">
        <v>20</v>
      </c>
      <c r="C466" s="37" t="str">
        <f t="shared" si="37"/>
        <v>6URSAPLAZA</v>
      </c>
      <c r="D466" s="37"/>
      <c r="E466" s="38">
        <f>+'CALCULO TARIFAS CC '!$R$45</f>
        <v>0.67365264550770809</v>
      </c>
      <c r="F466" s="39">
        <f t="shared" ref="F466:F529" si="40">ROUND(J466,4)</f>
        <v>230.87119999999999</v>
      </c>
      <c r="G466" s="327">
        <f t="shared" si="38"/>
        <v>155.53</v>
      </c>
      <c r="H466" s="319" t="s">
        <v>253</v>
      </c>
      <c r="I466" s="285" t="s">
        <v>435</v>
      </c>
      <c r="J466" s="285">
        <v>230.87119999999999</v>
      </c>
      <c r="K466" s="350"/>
      <c r="L466" s="350"/>
      <c r="M466" s="350"/>
      <c r="N466" s="342"/>
      <c r="O466" s="342"/>
    </row>
    <row r="467" spans="1:15" s="226" customFormat="1" x14ac:dyDescent="0.25">
      <c r="A467" s="328">
        <f t="shared" si="39"/>
        <v>465</v>
      </c>
      <c r="B467" s="196" t="s">
        <v>20</v>
      </c>
      <c r="C467" s="37" t="str">
        <f t="shared" si="37"/>
        <v>6URSBGOLF</v>
      </c>
      <c r="D467" s="37"/>
      <c r="E467" s="38">
        <f>+'CALCULO TARIFAS CC '!$R$45</f>
        <v>0.67365264550770809</v>
      </c>
      <c r="F467" s="39">
        <f t="shared" si="40"/>
        <v>313.46890000000002</v>
      </c>
      <c r="G467" s="327">
        <f t="shared" si="38"/>
        <v>211.17</v>
      </c>
      <c r="H467" s="319" t="s">
        <v>253</v>
      </c>
      <c r="I467" s="285" t="s">
        <v>363</v>
      </c>
      <c r="J467" s="285">
        <v>313.46890000000002</v>
      </c>
      <c r="K467" s="350"/>
      <c r="L467" s="350"/>
      <c r="M467" s="350"/>
      <c r="N467" s="342"/>
      <c r="O467" s="342"/>
    </row>
    <row r="468" spans="1:15" s="226" customFormat="1" x14ac:dyDescent="0.25">
      <c r="A468" s="328">
        <f t="shared" si="39"/>
        <v>466</v>
      </c>
      <c r="B468" s="196" t="s">
        <v>20</v>
      </c>
      <c r="C468" s="37" t="str">
        <f t="shared" si="37"/>
        <v>6URSBVISTA</v>
      </c>
      <c r="D468" s="37"/>
      <c r="E468" s="38">
        <f>+'CALCULO TARIFAS CC '!$R$45</f>
        <v>0.67365264550770809</v>
      </c>
      <c r="F468" s="39">
        <f t="shared" si="40"/>
        <v>366.52289999999999</v>
      </c>
      <c r="G468" s="327">
        <f t="shared" si="38"/>
        <v>246.91</v>
      </c>
      <c r="H468" s="319" t="s">
        <v>253</v>
      </c>
      <c r="I468" s="285" t="s">
        <v>400</v>
      </c>
      <c r="J468" s="285">
        <v>366.52289999999999</v>
      </c>
      <c r="K468" s="350"/>
      <c r="L468" s="350"/>
      <c r="M468" s="350"/>
      <c r="N468" s="342"/>
      <c r="O468" s="342"/>
    </row>
    <row r="469" spans="1:15" s="226" customFormat="1" x14ac:dyDescent="0.25">
      <c r="A469" s="328">
        <f t="shared" si="39"/>
        <v>467</v>
      </c>
      <c r="B469" s="196" t="s">
        <v>20</v>
      </c>
      <c r="C469" s="37" t="str">
        <f t="shared" si="37"/>
        <v>6URSCESTE</v>
      </c>
      <c r="D469" s="37"/>
      <c r="E469" s="38">
        <f>+'CALCULO TARIFAS CC '!$R$45</f>
        <v>0.67365264550770809</v>
      </c>
      <c r="F469" s="39">
        <f t="shared" si="40"/>
        <v>391.87220000000002</v>
      </c>
      <c r="G469" s="327">
        <f t="shared" si="38"/>
        <v>263.99</v>
      </c>
      <c r="H469" s="319" t="s">
        <v>253</v>
      </c>
      <c r="I469" s="285" t="s">
        <v>362</v>
      </c>
      <c r="J469" s="285">
        <v>391.87220000000002</v>
      </c>
      <c r="K469" s="350"/>
      <c r="L469" s="350"/>
      <c r="M469" s="350"/>
      <c r="N469" s="342"/>
      <c r="O469" s="342"/>
    </row>
    <row r="470" spans="1:15" s="226" customFormat="1" x14ac:dyDescent="0.25">
      <c r="A470" s="328">
        <f t="shared" si="39"/>
        <v>468</v>
      </c>
      <c r="B470" s="196" t="s">
        <v>20</v>
      </c>
      <c r="C470" s="37" t="str">
        <f t="shared" si="37"/>
        <v>6URSCHITRE</v>
      </c>
      <c r="D470" s="37"/>
      <c r="E470" s="38">
        <f>+'CALCULO TARIFAS CC '!$R$45</f>
        <v>0.67365264550770809</v>
      </c>
      <c r="F470" s="39">
        <f t="shared" si="40"/>
        <v>78.017399999999995</v>
      </c>
      <c r="G470" s="327">
        <f t="shared" si="38"/>
        <v>52.56</v>
      </c>
      <c r="H470" s="319" t="s">
        <v>253</v>
      </c>
      <c r="I470" s="285" t="s">
        <v>403</v>
      </c>
      <c r="J470" s="285">
        <v>78.017399999999995</v>
      </c>
      <c r="K470" s="350"/>
      <c r="L470" s="350"/>
      <c r="M470" s="350"/>
      <c r="N470" s="342"/>
      <c r="O470" s="342"/>
    </row>
    <row r="471" spans="1:15" s="226" customFormat="1" x14ac:dyDescent="0.25">
      <c r="A471" s="328">
        <f t="shared" si="39"/>
        <v>469</v>
      </c>
      <c r="B471" s="196" t="s">
        <v>20</v>
      </c>
      <c r="C471" s="37" t="str">
        <f t="shared" si="37"/>
        <v>6URSCORONA</v>
      </c>
      <c r="D471" s="37"/>
      <c r="E471" s="38">
        <f>+'CALCULO TARIFAS CC '!$R$45</f>
        <v>0.67365264550770809</v>
      </c>
      <c r="F471" s="39">
        <f t="shared" si="40"/>
        <v>53.5548</v>
      </c>
      <c r="G471" s="327">
        <f t="shared" si="38"/>
        <v>36.08</v>
      </c>
      <c r="H471" s="319" t="s">
        <v>253</v>
      </c>
      <c r="I471" s="285" t="s">
        <v>402</v>
      </c>
      <c r="J471" s="285">
        <v>53.5548</v>
      </c>
      <c r="K471" s="350"/>
      <c r="L471" s="350"/>
      <c r="M471" s="350"/>
      <c r="N471" s="342"/>
      <c r="O471" s="342"/>
    </row>
    <row r="472" spans="1:15" s="226" customFormat="1" x14ac:dyDescent="0.25">
      <c r="A472" s="328">
        <f t="shared" si="39"/>
        <v>470</v>
      </c>
      <c r="B472" s="196" t="s">
        <v>20</v>
      </c>
      <c r="C472" s="37" t="str">
        <f t="shared" si="37"/>
        <v>6URSHOWARD</v>
      </c>
      <c r="D472" s="37"/>
      <c r="E472" s="38">
        <f>+'CALCULO TARIFAS CC '!$R$45</f>
        <v>0.67365264550770809</v>
      </c>
      <c r="F472" s="39">
        <f t="shared" si="40"/>
        <v>94.165599999999998</v>
      </c>
      <c r="G472" s="327">
        <f t="shared" si="38"/>
        <v>63.43</v>
      </c>
      <c r="H472" s="319" t="s">
        <v>253</v>
      </c>
      <c r="I472" s="285" t="s">
        <v>399</v>
      </c>
      <c r="J472" s="285">
        <v>94.165599999999998</v>
      </c>
      <c r="K472" s="350"/>
      <c r="L472" s="350"/>
      <c r="M472" s="350"/>
      <c r="N472" s="342"/>
      <c r="O472" s="342"/>
    </row>
    <row r="473" spans="1:15" s="226" customFormat="1" x14ac:dyDescent="0.25">
      <c r="A473" s="328">
        <f t="shared" si="39"/>
        <v>471</v>
      </c>
      <c r="B473" s="196" t="s">
        <v>20</v>
      </c>
      <c r="C473" s="37" t="str">
        <f t="shared" si="37"/>
        <v>6URSMARKET</v>
      </c>
      <c r="D473" s="37"/>
      <c r="E473" s="38">
        <f>+'CALCULO TARIFAS CC '!$R$45</f>
        <v>0.67365264550770809</v>
      </c>
      <c r="F473" s="39">
        <f t="shared" si="40"/>
        <v>223.93969999999999</v>
      </c>
      <c r="G473" s="327">
        <f t="shared" si="38"/>
        <v>150.86000000000001</v>
      </c>
      <c r="H473" s="319" t="s">
        <v>253</v>
      </c>
      <c r="I473" s="285" t="s">
        <v>401</v>
      </c>
      <c r="J473" s="285">
        <v>223.93969999999999</v>
      </c>
      <c r="K473" s="350"/>
      <c r="L473" s="350"/>
      <c r="M473" s="350"/>
      <c r="N473" s="342"/>
      <c r="O473" s="342"/>
    </row>
    <row r="474" spans="1:15" s="226" customFormat="1" x14ac:dyDescent="0.25">
      <c r="A474" s="328">
        <f t="shared" si="39"/>
        <v>472</v>
      </c>
      <c r="B474" s="196" t="s">
        <v>20</v>
      </c>
      <c r="C474" s="37" t="str">
        <f t="shared" si="37"/>
        <v>6URSMPLAZA</v>
      </c>
      <c r="D474" s="37"/>
      <c r="E474" s="38">
        <f>+'CALCULO TARIFAS CC '!$R$45</f>
        <v>0.67365264550770809</v>
      </c>
      <c r="F474" s="39">
        <f t="shared" si="40"/>
        <v>245.4563</v>
      </c>
      <c r="G474" s="327">
        <f t="shared" si="38"/>
        <v>165.35</v>
      </c>
      <c r="H474" s="319" t="s">
        <v>253</v>
      </c>
      <c r="I474" s="285" t="s">
        <v>398</v>
      </c>
      <c r="J474" s="285">
        <v>245.4563</v>
      </c>
      <c r="K474" s="350"/>
      <c r="L474" s="350"/>
      <c r="M474" s="350"/>
      <c r="N474" s="342"/>
      <c r="O474" s="342"/>
    </row>
    <row r="475" spans="1:15" s="226" customFormat="1" x14ac:dyDescent="0.25">
      <c r="A475" s="328">
        <f t="shared" si="39"/>
        <v>473</v>
      </c>
      <c r="B475" s="196" t="s">
        <v>20</v>
      </c>
      <c r="C475" s="37" t="str">
        <f t="shared" si="37"/>
        <v>6URSPITA</v>
      </c>
      <c r="D475" s="37"/>
      <c r="E475" s="38">
        <f>+'CALCULO TARIFAS CC '!$R$45</f>
        <v>0.67365264550770809</v>
      </c>
      <c r="F475" s="39">
        <f t="shared" si="40"/>
        <v>1172.6214</v>
      </c>
      <c r="G475" s="327">
        <f t="shared" si="38"/>
        <v>789.94</v>
      </c>
      <c r="H475" s="319" t="s">
        <v>253</v>
      </c>
      <c r="I475" s="285" t="s">
        <v>360</v>
      </c>
      <c r="J475" s="285">
        <v>1172.6214</v>
      </c>
      <c r="K475" s="350"/>
      <c r="L475" s="350"/>
      <c r="M475" s="350"/>
      <c r="N475" s="342"/>
      <c r="O475" s="342"/>
    </row>
    <row r="476" spans="1:15" s="226" customFormat="1" x14ac:dyDescent="0.25">
      <c r="A476" s="328">
        <f t="shared" si="39"/>
        <v>474</v>
      </c>
      <c r="B476" s="196" t="s">
        <v>20</v>
      </c>
      <c r="C476" s="37" t="str">
        <f t="shared" si="37"/>
        <v>6URSTRANS</v>
      </c>
      <c r="D476" s="37"/>
      <c r="E476" s="38">
        <f>+'CALCULO TARIFAS CC '!$R$45</f>
        <v>0.67365264550770809</v>
      </c>
      <c r="F476" s="39">
        <f t="shared" si="40"/>
        <v>752.21450000000004</v>
      </c>
      <c r="G476" s="327">
        <f t="shared" si="38"/>
        <v>506.73</v>
      </c>
      <c r="H476" s="319" t="s">
        <v>253</v>
      </c>
      <c r="I476" s="285" t="s">
        <v>361</v>
      </c>
      <c r="J476" s="285">
        <v>752.21450000000004</v>
      </c>
      <c r="K476" s="350"/>
      <c r="L476" s="350"/>
      <c r="M476" s="350"/>
      <c r="N476" s="342"/>
      <c r="O476" s="342"/>
    </row>
    <row r="477" spans="1:15" s="226" customFormat="1" x14ac:dyDescent="0.25">
      <c r="A477" s="328">
        <f t="shared" si="39"/>
        <v>475</v>
      </c>
      <c r="B477" s="196" t="s">
        <v>20</v>
      </c>
      <c r="C477" s="37" t="str">
        <f t="shared" si="37"/>
        <v>6URSVERSAL</v>
      </c>
      <c r="D477" s="37"/>
      <c r="E477" s="38">
        <f>+'CALCULO TARIFAS CC '!$R$45</f>
        <v>0.67365264550770809</v>
      </c>
      <c r="F477" s="39">
        <f t="shared" si="40"/>
        <v>115.2617</v>
      </c>
      <c r="G477" s="327">
        <f t="shared" si="38"/>
        <v>77.650000000000006</v>
      </c>
      <c r="H477" s="319" t="s">
        <v>253</v>
      </c>
      <c r="I477" s="285" t="s">
        <v>944</v>
      </c>
      <c r="J477" s="285">
        <v>115.2617</v>
      </c>
      <c r="K477" s="350"/>
      <c r="L477" s="350"/>
      <c r="M477" s="350"/>
      <c r="N477" s="342"/>
      <c r="O477" s="342"/>
    </row>
    <row r="478" spans="1:15" s="226" customFormat="1" x14ac:dyDescent="0.25">
      <c r="A478" s="328">
        <f t="shared" si="39"/>
        <v>476</v>
      </c>
      <c r="B478" s="196" t="s">
        <v>20</v>
      </c>
      <c r="C478" s="37" t="str">
        <f t="shared" si="37"/>
        <v>6US99_ALBRO</v>
      </c>
      <c r="D478" s="37"/>
      <c r="E478" s="38">
        <f>+'CALCULO TARIFAS CC '!$R$45</f>
        <v>0.67365264550770809</v>
      </c>
      <c r="F478" s="39">
        <f t="shared" si="40"/>
        <v>188.91550000000001</v>
      </c>
      <c r="G478" s="327">
        <f t="shared" si="38"/>
        <v>127.26</v>
      </c>
      <c r="H478" s="319" t="s">
        <v>253</v>
      </c>
      <c r="I478" s="285" t="s">
        <v>783</v>
      </c>
      <c r="J478" s="285">
        <v>188.91550000000001</v>
      </c>
      <c r="K478" s="350"/>
      <c r="L478" s="350"/>
      <c r="M478" s="350"/>
      <c r="N478" s="342"/>
      <c r="O478" s="342"/>
    </row>
    <row r="479" spans="1:15" s="226" customFormat="1" x14ac:dyDescent="0.25">
      <c r="A479" s="328">
        <f t="shared" si="39"/>
        <v>477</v>
      </c>
      <c r="B479" s="196" t="s">
        <v>20</v>
      </c>
      <c r="C479" s="37" t="str">
        <f t="shared" si="37"/>
        <v>6US99_ANDES</v>
      </c>
      <c r="D479" s="37"/>
      <c r="E479" s="38">
        <f>+'CALCULO TARIFAS CC '!$R$45</f>
        <v>0.67365264550770809</v>
      </c>
      <c r="F479" s="39">
        <f t="shared" si="40"/>
        <v>182.26580000000001</v>
      </c>
      <c r="G479" s="327">
        <f t="shared" si="38"/>
        <v>122.78</v>
      </c>
      <c r="H479" s="319" t="s">
        <v>253</v>
      </c>
      <c r="I479" s="285" t="s">
        <v>62</v>
      </c>
      <c r="J479" s="285">
        <v>182.26580000000001</v>
      </c>
      <c r="K479" s="350"/>
      <c r="L479" s="350"/>
      <c r="M479" s="350"/>
      <c r="N479" s="342"/>
      <c r="O479" s="342"/>
    </row>
    <row r="480" spans="1:15" s="226" customFormat="1" x14ac:dyDescent="0.25">
      <c r="A480" s="328">
        <f t="shared" si="39"/>
        <v>478</v>
      </c>
      <c r="B480" s="196" t="s">
        <v>20</v>
      </c>
      <c r="C480" s="37" t="str">
        <f t="shared" si="37"/>
        <v>6US99_ANDESM</v>
      </c>
      <c r="D480" s="37"/>
      <c r="E480" s="38">
        <f>+'CALCULO TARIFAS CC '!$R$45</f>
        <v>0.67365264550770809</v>
      </c>
      <c r="F480" s="39">
        <f t="shared" si="40"/>
        <v>184.9727</v>
      </c>
      <c r="G480" s="327">
        <f t="shared" si="38"/>
        <v>124.61</v>
      </c>
      <c r="H480" s="319" t="s">
        <v>253</v>
      </c>
      <c r="I480" s="285" t="s">
        <v>63</v>
      </c>
      <c r="J480" s="285">
        <v>184.9727</v>
      </c>
      <c r="K480" s="350"/>
      <c r="L480" s="350"/>
      <c r="M480" s="350"/>
      <c r="N480" s="342"/>
      <c r="O480" s="342"/>
    </row>
    <row r="481" spans="1:15" s="226" customFormat="1" x14ac:dyDescent="0.25">
      <c r="A481" s="328">
        <f t="shared" si="39"/>
        <v>479</v>
      </c>
      <c r="B481" s="196" t="s">
        <v>20</v>
      </c>
      <c r="C481" s="37" t="str">
        <f t="shared" si="37"/>
        <v>6US99_ARRAJ</v>
      </c>
      <c r="D481" s="37"/>
      <c r="E481" s="38">
        <f>+'CALCULO TARIFAS CC '!$R$45</f>
        <v>0.67365264550770809</v>
      </c>
      <c r="F481" s="39">
        <f t="shared" si="40"/>
        <v>143.71629999999999</v>
      </c>
      <c r="G481" s="327">
        <f t="shared" si="38"/>
        <v>96.81</v>
      </c>
      <c r="H481" s="319" t="s">
        <v>253</v>
      </c>
      <c r="I481" s="285" t="s">
        <v>64</v>
      </c>
      <c r="J481" s="285">
        <v>143.71629999999999</v>
      </c>
      <c r="K481" s="350"/>
      <c r="L481" s="350"/>
      <c r="M481" s="350"/>
      <c r="N481" s="342"/>
      <c r="O481" s="342"/>
    </row>
    <row r="482" spans="1:15" s="226" customFormat="1" x14ac:dyDescent="0.25">
      <c r="A482" s="328">
        <f t="shared" si="39"/>
        <v>480</v>
      </c>
      <c r="B482" s="196" t="s">
        <v>20</v>
      </c>
      <c r="C482" s="37" t="str">
        <f t="shared" si="37"/>
        <v>6US99_BGOLF</v>
      </c>
      <c r="D482" s="37"/>
      <c r="E482" s="38">
        <f>+'CALCULO TARIFAS CC '!$R$45</f>
        <v>0.67365264550770809</v>
      </c>
      <c r="F482" s="39">
        <f t="shared" si="40"/>
        <v>155.05950000000001</v>
      </c>
      <c r="G482" s="327">
        <f t="shared" si="38"/>
        <v>104.46</v>
      </c>
      <c r="H482" s="319" t="s">
        <v>253</v>
      </c>
      <c r="I482" s="285" t="s">
        <v>784</v>
      </c>
      <c r="J482" s="285">
        <v>155.05950000000001</v>
      </c>
      <c r="K482" s="350"/>
      <c r="L482" s="350"/>
      <c r="M482" s="350"/>
      <c r="N482" s="342"/>
      <c r="O482" s="342"/>
    </row>
    <row r="483" spans="1:15" s="226" customFormat="1" x14ac:dyDescent="0.25">
      <c r="A483" s="328">
        <f t="shared" si="39"/>
        <v>481</v>
      </c>
      <c r="B483" s="196" t="s">
        <v>20</v>
      </c>
      <c r="C483" s="37" t="str">
        <f t="shared" si="37"/>
        <v>6US99_BGOLFA</v>
      </c>
      <c r="D483" s="37"/>
      <c r="E483" s="38">
        <f>+'CALCULO TARIFAS CC '!$R$45</f>
        <v>0.67365264550770809</v>
      </c>
      <c r="F483" s="39">
        <f t="shared" si="40"/>
        <v>167.18969999999999</v>
      </c>
      <c r="G483" s="327">
        <f t="shared" si="38"/>
        <v>112.63</v>
      </c>
      <c r="H483" s="319" t="s">
        <v>253</v>
      </c>
      <c r="I483" s="285" t="s">
        <v>65</v>
      </c>
      <c r="J483" s="285">
        <v>167.18969999999999</v>
      </c>
      <c r="K483" s="350"/>
      <c r="L483" s="350"/>
      <c r="M483" s="350"/>
      <c r="N483" s="342"/>
      <c r="O483" s="342"/>
    </row>
    <row r="484" spans="1:15" s="226" customFormat="1" x14ac:dyDescent="0.25">
      <c r="A484" s="328">
        <f t="shared" si="39"/>
        <v>482</v>
      </c>
      <c r="B484" s="196" t="s">
        <v>20</v>
      </c>
      <c r="C484" s="37" t="str">
        <f t="shared" si="37"/>
        <v>6US99_CABIMA</v>
      </c>
      <c r="D484" s="37"/>
      <c r="E484" s="38">
        <f>+'CALCULO TARIFAS CC '!$R$45</f>
        <v>0.67365264550770809</v>
      </c>
      <c r="F484" s="39">
        <f t="shared" si="40"/>
        <v>216.89529999999999</v>
      </c>
      <c r="G484" s="327">
        <f t="shared" si="38"/>
        <v>146.11000000000001</v>
      </c>
      <c r="H484" s="319" t="s">
        <v>253</v>
      </c>
      <c r="I484" s="285" t="s">
        <v>66</v>
      </c>
      <c r="J484" s="285">
        <v>216.89529999999999</v>
      </c>
      <c r="K484" s="350"/>
      <c r="L484" s="350"/>
      <c r="M484" s="350"/>
      <c r="N484" s="342"/>
      <c r="O484" s="342"/>
    </row>
    <row r="485" spans="1:15" s="226" customFormat="1" x14ac:dyDescent="0.25">
      <c r="A485" s="328">
        <f t="shared" si="39"/>
        <v>483</v>
      </c>
      <c r="B485" s="196" t="s">
        <v>20</v>
      </c>
      <c r="C485" s="37" t="str">
        <f t="shared" si="37"/>
        <v>6US99_CENCAL</v>
      </c>
      <c r="D485" s="37"/>
      <c r="E485" s="38">
        <f>+'CALCULO TARIFAS CC '!$R$45</f>
        <v>0.67365264550770809</v>
      </c>
      <c r="F485" s="39">
        <f t="shared" si="40"/>
        <v>86.149299999999997</v>
      </c>
      <c r="G485" s="327">
        <f t="shared" si="38"/>
        <v>58.03</v>
      </c>
      <c r="H485" s="319" t="s">
        <v>253</v>
      </c>
      <c r="I485" s="285" t="s">
        <v>67</v>
      </c>
      <c r="J485" s="285">
        <v>86.149299999999997</v>
      </c>
      <c r="K485" s="350"/>
      <c r="L485" s="350"/>
      <c r="M485" s="350"/>
      <c r="N485" s="342"/>
      <c r="O485" s="342"/>
    </row>
    <row r="486" spans="1:15" s="226" customFormat="1" x14ac:dyDescent="0.25">
      <c r="A486" s="328">
        <f t="shared" si="39"/>
        <v>484</v>
      </c>
      <c r="B486" s="196" t="s">
        <v>20</v>
      </c>
      <c r="C486" s="37" t="str">
        <f t="shared" si="37"/>
        <v>6US99_CHITRE</v>
      </c>
      <c r="D486" s="37"/>
      <c r="E486" s="38">
        <f>+'CALCULO TARIFAS CC '!$R$45</f>
        <v>0.67365264550770809</v>
      </c>
      <c r="F486" s="39">
        <f t="shared" si="40"/>
        <v>130.69820000000001</v>
      </c>
      <c r="G486" s="327">
        <f t="shared" si="38"/>
        <v>88.05</v>
      </c>
      <c r="H486" s="319" t="s">
        <v>253</v>
      </c>
      <c r="I486" s="285" t="s">
        <v>785</v>
      </c>
      <c r="J486" s="285">
        <v>130.69820000000001</v>
      </c>
      <c r="K486" s="350"/>
      <c r="L486" s="350"/>
      <c r="M486" s="350"/>
      <c r="N486" s="342"/>
      <c r="O486" s="342"/>
    </row>
    <row r="487" spans="1:15" s="226" customFormat="1" x14ac:dyDescent="0.25">
      <c r="A487" s="328">
        <f t="shared" si="39"/>
        <v>485</v>
      </c>
      <c r="B487" s="196" t="s">
        <v>20</v>
      </c>
      <c r="C487" s="37" t="str">
        <f t="shared" si="37"/>
        <v>6US99_COCO</v>
      </c>
      <c r="D487" s="37"/>
      <c r="E487" s="38">
        <f>+'CALCULO TARIFAS CC '!$R$45</f>
        <v>0.67365264550770809</v>
      </c>
      <c r="F487" s="39">
        <f t="shared" si="40"/>
        <v>188.4331</v>
      </c>
      <c r="G487" s="327">
        <f t="shared" si="38"/>
        <v>126.94</v>
      </c>
      <c r="H487" s="319" t="s">
        <v>253</v>
      </c>
      <c r="I487" s="285" t="s">
        <v>68</v>
      </c>
      <c r="J487" s="285">
        <v>188.4331</v>
      </c>
      <c r="K487" s="350"/>
      <c r="L487" s="350"/>
      <c r="M487" s="350"/>
      <c r="N487" s="342"/>
      <c r="O487" s="342"/>
    </row>
    <row r="488" spans="1:15" s="226" customFormat="1" x14ac:dyDescent="0.25">
      <c r="A488" s="328">
        <f t="shared" si="39"/>
        <v>486</v>
      </c>
      <c r="B488" s="196" t="s">
        <v>20</v>
      </c>
      <c r="C488" s="37" t="str">
        <f t="shared" si="37"/>
        <v>6US99_COL2K</v>
      </c>
      <c r="D488" s="37"/>
      <c r="E488" s="38">
        <f>+'CALCULO TARIFAS CC '!$R$45</f>
        <v>0.67365264550770809</v>
      </c>
      <c r="F488" s="39">
        <f t="shared" si="40"/>
        <v>133.8939</v>
      </c>
      <c r="G488" s="327">
        <f t="shared" si="38"/>
        <v>90.2</v>
      </c>
      <c r="H488" s="319" t="s">
        <v>253</v>
      </c>
      <c r="I488" s="285" t="s">
        <v>786</v>
      </c>
      <c r="J488" s="285">
        <v>133.8939</v>
      </c>
      <c r="K488" s="350"/>
      <c r="L488" s="350"/>
      <c r="M488" s="350"/>
      <c r="N488" s="342"/>
      <c r="O488" s="342"/>
    </row>
    <row r="489" spans="1:15" s="226" customFormat="1" x14ac:dyDescent="0.25">
      <c r="A489" s="328">
        <f t="shared" si="39"/>
        <v>487</v>
      </c>
      <c r="B489" s="196" t="s">
        <v>20</v>
      </c>
      <c r="C489" s="37" t="str">
        <f t="shared" si="37"/>
        <v>6US99_COLMAR</v>
      </c>
      <c r="D489" s="37"/>
      <c r="E489" s="38">
        <f>+'CALCULO TARIFAS CC '!$R$45</f>
        <v>0.67365264550770809</v>
      </c>
      <c r="F489" s="39">
        <f t="shared" si="40"/>
        <v>53.075400000000002</v>
      </c>
      <c r="G489" s="327">
        <f t="shared" si="38"/>
        <v>35.75</v>
      </c>
      <c r="H489" s="319" t="s">
        <v>253</v>
      </c>
      <c r="I489" s="285" t="s">
        <v>69</v>
      </c>
      <c r="J489" s="285">
        <v>53.075400000000002</v>
      </c>
      <c r="K489" s="350"/>
      <c r="L489" s="350"/>
      <c r="M489" s="350"/>
      <c r="N489" s="342"/>
      <c r="O489" s="342"/>
    </row>
    <row r="490" spans="1:15" s="226" customFormat="1" x14ac:dyDescent="0.25">
      <c r="A490" s="328">
        <f t="shared" si="39"/>
        <v>488</v>
      </c>
      <c r="B490" s="196" t="s">
        <v>20</v>
      </c>
      <c r="C490" s="37" t="str">
        <f t="shared" si="37"/>
        <v>6US99_CONDA</v>
      </c>
      <c r="D490" s="37"/>
      <c r="E490" s="38">
        <f>+'CALCULO TARIFAS CC '!$R$45</f>
        <v>0.67365264550770809</v>
      </c>
      <c r="F490" s="39">
        <f t="shared" si="40"/>
        <v>155.87110000000001</v>
      </c>
      <c r="G490" s="327">
        <f t="shared" si="38"/>
        <v>105</v>
      </c>
      <c r="H490" s="319" t="s">
        <v>253</v>
      </c>
      <c r="I490" s="285" t="s">
        <v>70</v>
      </c>
      <c r="J490" s="285">
        <v>155.87110000000001</v>
      </c>
      <c r="K490" s="350"/>
      <c r="L490" s="350"/>
      <c r="M490" s="350"/>
      <c r="N490" s="342"/>
      <c r="O490" s="342"/>
    </row>
    <row r="491" spans="1:15" s="226" customFormat="1" x14ac:dyDescent="0.25">
      <c r="A491" s="328">
        <f t="shared" si="39"/>
        <v>489</v>
      </c>
      <c r="B491" s="196" t="s">
        <v>20</v>
      </c>
      <c r="C491" s="37" t="str">
        <f t="shared" si="37"/>
        <v>6US99_CORON</v>
      </c>
      <c r="D491" s="37"/>
      <c r="E491" s="38">
        <f>+'CALCULO TARIFAS CC '!$R$45</f>
        <v>0.67365264550770809</v>
      </c>
      <c r="F491" s="39">
        <f t="shared" si="40"/>
        <v>114.2144</v>
      </c>
      <c r="G491" s="327">
        <f t="shared" si="38"/>
        <v>76.94</v>
      </c>
      <c r="H491" s="319" t="s">
        <v>253</v>
      </c>
      <c r="I491" s="285" t="s">
        <v>71</v>
      </c>
      <c r="J491" s="285">
        <v>114.2144</v>
      </c>
      <c r="K491" s="350"/>
      <c r="L491" s="350"/>
      <c r="M491" s="350"/>
      <c r="N491" s="342"/>
      <c r="O491" s="342"/>
    </row>
    <row r="492" spans="1:15" s="226" customFormat="1" x14ac:dyDescent="0.25">
      <c r="A492" s="328">
        <f t="shared" si="39"/>
        <v>490</v>
      </c>
      <c r="B492" s="196" t="s">
        <v>20</v>
      </c>
      <c r="C492" s="37" t="str">
        <f t="shared" si="37"/>
        <v>6US99_COSTAE</v>
      </c>
      <c r="D492" s="37"/>
      <c r="E492" s="38">
        <f>+'CALCULO TARIFAS CC '!$R$45</f>
        <v>0.67365264550770809</v>
      </c>
      <c r="F492" s="39">
        <f t="shared" si="40"/>
        <v>159.23179999999999</v>
      </c>
      <c r="G492" s="327">
        <f t="shared" si="38"/>
        <v>107.27</v>
      </c>
      <c r="H492" s="319" t="s">
        <v>253</v>
      </c>
      <c r="I492" s="285" t="s">
        <v>787</v>
      </c>
      <c r="J492" s="285">
        <v>159.23179999999999</v>
      </c>
      <c r="K492" s="350"/>
      <c r="L492" s="350"/>
      <c r="M492" s="350"/>
      <c r="N492" s="342"/>
      <c r="O492" s="342"/>
    </row>
    <row r="493" spans="1:15" s="226" customFormat="1" x14ac:dyDescent="0.25">
      <c r="A493" s="328">
        <f t="shared" si="39"/>
        <v>491</v>
      </c>
      <c r="B493" s="196" t="s">
        <v>20</v>
      </c>
      <c r="C493" s="37" t="str">
        <f t="shared" si="37"/>
        <v>6US99_DONA</v>
      </c>
      <c r="D493" s="37"/>
      <c r="E493" s="38">
        <f>+'CALCULO TARIFAS CC '!$R$45</f>
        <v>0.67365264550770809</v>
      </c>
      <c r="F493" s="39">
        <f t="shared" si="40"/>
        <v>150.53440000000001</v>
      </c>
      <c r="G493" s="327">
        <f t="shared" si="38"/>
        <v>101.41</v>
      </c>
      <c r="H493" s="319" t="s">
        <v>253</v>
      </c>
      <c r="I493" s="285" t="s">
        <v>788</v>
      </c>
      <c r="J493" s="285">
        <v>150.53440000000001</v>
      </c>
      <c r="K493" s="350"/>
      <c r="L493" s="350"/>
      <c r="M493" s="350"/>
      <c r="N493" s="342"/>
      <c r="O493" s="342"/>
    </row>
    <row r="494" spans="1:15" s="226" customFormat="1" x14ac:dyDescent="0.25">
      <c r="A494" s="328">
        <f t="shared" si="39"/>
        <v>492</v>
      </c>
      <c r="B494" s="196" t="s">
        <v>20</v>
      </c>
      <c r="C494" s="37" t="str">
        <f t="shared" si="37"/>
        <v>6US99_DORADO</v>
      </c>
      <c r="D494" s="37"/>
      <c r="E494" s="38">
        <f>+'CALCULO TARIFAS CC '!$R$45</f>
        <v>0.67365264550770809</v>
      </c>
      <c r="F494" s="39">
        <f t="shared" si="40"/>
        <v>148.12610000000001</v>
      </c>
      <c r="G494" s="327">
        <f t="shared" si="38"/>
        <v>99.79</v>
      </c>
      <c r="H494" s="319" t="s">
        <v>253</v>
      </c>
      <c r="I494" s="285" t="s">
        <v>72</v>
      </c>
      <c r="J494" s="285">
        <v>148.12610000000001</v>
      </c>
      <c r="K494" s="350"/>
      <c r="L494" s="350"/>
      <c r="M494" s="350"/>
      <c r="N494" s="342"/>
      <c r="O494" s="342"/>
    </row>
    <row r="495" spans="1:15" s="226" customFormat="1" x14ac:dyDescent="0.25">
      <c r="A495" s="328">
        <f t="shared" si="39"/>
        <v>493</v>
      </c>
      <c r="B495" s="196" t="s">
        <v>20</v>
      </c>
      <c r="C495" s="37" t="str">
        <f t="shared" si="37"/>
        <v>6US99_FARO</v>
      </c>
      <c r="D495" s="37"/>
      <c r="E495" s="38">
        <f>+'CALCULO TARIFAS CC '!$R$45</f>
        <v>0.67365264550770809</v>
      </c>
      <c r="F495" s="39">
        <f t="shared" si="40"/>
        <v>105.42910000000001</v>
      </c>
      <c r="G495" s="327">
        <f t="shared" si="38"/>
        <v>71.02</v>
      </c>
      <c r="H495" s="319" t="s">
        <v>253</v>
      </c>
      <c r="I495" s="285" t="s">
        <v>789</v>
      </c>
      <c r="J495" s="285">
        <v>105.42910000000001</v>
      </c>
      <c r="K495" s="350"/>
      <c r="L495" s="350"/>
      <c r="M495" s="350"/>
      <c r="N495" s="342"/>
      <c r="O495" s="342"/>
    </row>
    <row r="496" spans="1:15" s="226" customFormat="1" x14ac:dyDescent="0.25">
      <c r="A496" s="328">
        <f t="shared" si="39"/>
        <v>494</v>
      </c>
      <c r="B496" s="196" t="s">
        <v>20</v>
      </c>
      <c r="C496" s="37" t="str">
        <f t="shared" si="37"/>
        <v>6US99_MANAN</v>
      </c>
      <c r="D496" s="37"/>
      <c r="E496" s="38">
        <f>+'CALCULO TARIFAS CC '!$R$45</f>
        <v>0.67365264550770809</v>
      </c>
      <c r="F496" s="39">
        <f t="shared" si="40"/>
        <v>216.7946</v>
      </c>
      <c r="G496" s="327">
        <f t="shared" si="38"/>
        <v>146.04</v>
      </c>
      <c r="H496" s="319" t="s">
        <v>253</v>
      </c>
      <c r="I496" s="285" t="s">
        <v>73</v>
      </c>
      <c r="J496" s="285">
        <v>216.7946</v>
      </c>
      <c r="K496" s="350"/>
      <c r="L496" s="350"/>
      <c r="M496" s="350"/>
      <c r="N496" s="342"/>
      <c r="O496" s="342"/>
    </row>
    <row r="497" spans="1:15" s="226" customFormat="1" x14ac:dyDescent="0.25">
      <c r="A497" s="328">
        <f t="shared" si="39"/>
        <v>495</v>
      </c>
      <c r="B497" s="196" t="s">
        <v>20</v>
      </c>
      <c r="C497" s="37" t="str">
        <f t="shared" si="37"/>
        <v>6US99_MSONA</v>
      </c>
      <c r="D497" s="37"/>
      <c r="E497" s="38">
        <f>+'CALCULO TARIFAS CC '!$R$45</f>
        <v>0.67365264550770809</v>
      </c>
      <c r="F497" s="39">
        <f t="shared" si="40"/>
        <v>94.368300000000005</v>
      </c>
      <c r="G497" s="327">
        <f t="shared" si="38"/>
        <v>63.57</v>
      </c>
      <c r="H497" s="319" t="s">
        <v>253</v>
      </c>
      <c r="I497" s="285" t="s">
        <v>74</v>
      </c>
      <c r="J497" s="285">
        <v>94.368300000000005</v>
      </c>
      <c r="K497" s="350"/>
      <c r="L497" s="350"/>
      <c r="M497" s="350"/>
      <c r="N497" s="342"/>
      <c r="O497" s="342"/>
    </row>
    <row r="498" spans="1:15" s="226" customFormat="1" x14ac:dyDescent="0.25">
      <c r="A498" s="328">
        <f t="shared" si="39"/>
        <v>496</v>
      </c>
      <c r="B498" s="196" t="s">
        <v>20</v>
      </c>
      <c r="C498" s="37" t="str">
        <f t="shared" si="37"/>
        <v>6US99_ODGCHO</v>
      </c>
      <c r="D498" s="37"/>
      <c r="E498" s="38">
        <f>+'CALCULO TARIFAS CC '!$R$45</f>
        <v>0.67365264550770809</v>
      </c>
      <c r="F498" s="39">
        <f t="shared" si="40"/>
        <v>157.12780000000001</v>
      </c>
      <c r="G498" s="327">
        <f t="shared" si="38"/>
        <v>105.85</v>
      </c>
      <c r="H498" s="319" t="s">
        <v>253</v>
      </c>
      <c r="I498" s="285" t="s">
        <v>75</v>
      </c>
      <c r="J498" s="285">
        <v>157.12780000000001</v>
      </c>
      <c r="K498" s="350"/>
      <c r="L498" s="350"/>
      <c r="M498" s="350"/>
      <c r="N498" s="342"/>
      <c r="O498" s="342"/>
    </row>
    <row r="499" spans="1:15" s="226" customFormat="1" x14ac:dyDescent="0.25">
      <c r="A499" s="328">
        <f t="shared" si="39"/>
        <v>497</v>
      </c>
      <c r="B499" s="196" t="s">
        <v>20</v>
      </c>
      <c r="C499" s="37" t="str">
        <f t="shared" si="37"/>
        <v>6US99_PENON</v>
      </c>
      <c r="D499" s="37"/>
      <c r="E499" s="38">
        <f>+'CALCULO TARIFAS CC '!$R$45</f>
        <v>0.67365264550770809</v>
      </c>
      <c r="F499" s="39">
        <f t="shared" si="40"/>
        <v>117.0072</v>
      </c>
      <c r="G499" s="327">
        <f t="shared" si="38"/>
        <v>78.819999999999993</v>
      </c>
      <c r="H499" s="319" t="s">
        <v>253</v>
      </c>
      <c r="I499" s="285" t="s">
        <v>790</v>
      </c>
      <c r="J499" s="285">
        <v>117.0072</v>
      </c>
      <c r="K499" s="350"/>
      <c r="L499" s="350"/>
      <c r="M499" s="350"/>
      <c r="N499" s="342"/>
      <c r="O499" s="342"/>
    </row>
    <row r="500" spans="1:15" s="226" customFormat="1" x14ac:dyDescent="0.25">
      <c r="A500" s="328">
        <f t="shared" si="39"/>
        <v>498</v>
      </c>
      <c r="B500" s="196" t="s">
        <v>20</v>
      </c>
      <c r="C500" s="37" t="str">
        <f t="shared" si="37"/>
        <v>6US99_PORTO</v>
      </c>
      <c r="D500" s="37"/>
      <c r="E500" s="38">
        <f>+'CALCULO TARIFAS CC '!$R$45</f>
        <v>0.67365264550770809</v>
      </c>
      <c r="F500" s="39">
        <f t="shared" si="40"/>
        <v>152.66890000000001</v>
      </c>
      <c r="G500" s="327">
        <f t="shared" si="38"/>
        <v>102.85</v>
      </c>
      <c r="H500" s="319" t="s">
        <v>253</v>
      </c>
      <c r="I500" s="285" t="s">
        <v>791</v>
      </c>
      <c r="J500" s="285">
        <v>152.66890000000001</v>
      </c>
      <c r="K500" s="350"/>
      <c r="L500" s="350"/>
      <c r="M500" s="350"/>
      <c r="N500" s="342"/>
      <c r="O500" s="342"/>
    </row>
    <row r="501" spans="1:15" s="226" customFormat="1" x14ac:dyDescent="0.25">
      <c r="A501" s="328">
        <f t="shared" si="39"/>
        <v>499</v>
      </c>
      <c r="B501" s="196" t="s">
        <v>20</v>
      </c>
      <c r="C501" s="37" t="str">
        <f t="shared" si="37"/>
        <v>6US99_PTAPAC</v>
      </c>
      <c r="D501" s="37"/>
      <c r="E501" s="38">
        <f>+'CALCULO TARIFAS CC '!$R$45</f>
        <v>0.67365264550770809</v>
      </c>
      <c r="F501" s="39">
        <f t="shared" si="40"/>
        <v>199.26599999999999</v>
      </c>
      <c r="G501" s="327">
        <f t="shared" si="38"/>
        <v>134.24</v>
      </c>
      <c r="H501" s="319" t="s">
        <v>253</v>
      </c>
      <c r="I501" s="285" t="s">
        <v>792</v>
      </c>
      <c r="J501" s="285">
        <v>199.26599999999999</v>
      </c>
      <c r="K501" s="350"/>
      <c r="L501" s="350"/>
      <c r="M501" s="350"/>
      <c r="N501" s="342"/>
      <c r="O501" s="342"/>
    </row>
    <row r="502" spans="1:15" s="226" customFormat="1" x14ac:dyDescent="0.25">
      <c r="A502" s="328">
        <f t="shared" si="39"/>
        <v>500</v>
      </c>
      <c r="B502" s="196" t="s">
        <v>20</v>
      </c>
      <c r="C502" s="37" t="str">
        <f t="shared" si="37"/>
        <v>6US99_PTOESC</v>
      </c>
      <c r="D502" s="37"/>
      <c r="E502" s="38">
        <f>+'CALCULO TARIFAS CC '!$R$45</f>
        <v>0.67365264550770809</v>
      </c>
      <c r="F502" s="39">
        <f t="shared" si="40"/>
        <v>170.91239999999999</v>
      </c>
      <c r="G502" s="327">
        <f t="shared" si="38"/>
        <v>115.14</v>
      </c>
      <c r="H502" s="319" t="s">
        <v>253</v>
      </c>
      <c r="I502" s="285" t="s">
        <v>76</v>
      </c>
      <c r="J502" s="285">
        <v>170.91239999999999</v>
      </c>
      <c r="K502" s="350"/>
      <c r="L502" s="350"/>
      <c r="M502" s="350"/>
      <c r="N502" s="342"/>
      <c r="O502" s="342"/>
    </row>
    <row r="503" spans="1:15" s="226" customFormat="1" x14ac:dyDescent="0.25">
      <c r="A503" s="328">
        <f t="shared" si="39"/>
        <v>501</v>
      </c>
      <c r="B503" s="196" t="s">
        <v>20</v>
      </c>
      <c r="C503" s="37" t="str">
        <f t="shared" si="37"/>
        <v>6US99_PUEBLO</v>
      </c>
      <c r="D503" s="37"/>
      <c r="E503" s="38">
        <f>+'CALCULO TARIFAS CC '!$R$45</f>
        <v>0.67365264550770809</v>
      </c>
      <c r="F503" s="39">
        <f t="shared" si="40"/>
        <v>188.70660000000001</v>
      </c>
      <c r="G503" s="327">
        <f t="shared" si="38"/>
        <v>127.12</v>
      </c>
      <c r="H503" s="319" t="s">
        <v>253</v>
      </c>
      <c r="I503" s="285" t="s">
        <v>77</v>
      </c>
      <c r="J503" s="285">
        <v>188.70660000000001</v>
      </c>
      <c r="K503" s="350"/>
      <c r="L503" s="350"/>
      <c r="M503" s="350"/>
      <c r="N503" s="342"/>
      <c r="O503" s="342"/>
    </row>
    <row r="504" spans="1:15" s="226" customFormat="1" x14ac:dyDescent="0.25">
      <c r="A504" s="328">
        <f t="shared" si="39"/>
        <v>502</v>
      </c>
      <c r="B504" s="196" t="s">
        <v>20</v>
      </c>
      <c r="C504" s="37" t="str">
        <f t="shared" si="37"/>
        <v>6US99_PZACAR</v>
      </c>
      <c r="D504" s="37"/>
      <c r="E504" s="38">
        <f>+'CALCULO TARIFAS CC '!$R$45</f>
        <v>0.67365264550770809</v>
      </c>
      <c r="F504" s="39">
        <f t="shared" si="40"/>
        <v>88.542599999999993</v>
      </c>
      <c r="G504" s="327">
        <f t="shared" si="38"/>
        <v>59.65</v>
      </c>
      <c r="H504" s="319" t="s">
        <v>253</v>
      </c>
      <c r="I504" s="285" t="s">
        <v>793</v>
      </c>
      <c r="J504" s="285">
        <v>88.542599999999993</v>
      </c>
      <c r="K504" s="350"/>
      <c r="L504" s="350"/>
      <c r="M504" s="350"/>
      <c r="N504" s="342"/>
      <c r="O504" s="342"/>
    </row>
    <row r="505" spans="1:15" s="226" customFormat="1" x14ac:dyDescent="0.25">
      <c r="A505" s="328">
        <f t="shared" si="39"/>
        <v>503</v>
      </c>
      <c r="B505" s="196" t="s">
        <v>20</v>
      </c>
      <c r="C505" s="37" t="str">
        <f t="shared" si="37"/>
        <v>6US99_PZAIT</v>
      </c>
      <c r="D505" s="37"/>
      <c r="E505" s="38">
        <f>+'CALCULO TARIFAS CC '!$R$45</f>
        <v>0.67365264550770809</v>
      </c>
      <c r="F505" s="39">
        <f t="shared" si="40"/>
        <v>125.8708</v>
      </c>
      <c r="G505" s="327">
        <f t="shared" si="38"/>
        <v>84.79</v>
      </c>
      <c r="H505" s="319" t="s">
        <v>253</v>
      </c>
      <c r="I505" s="285" t="s">
        <v>794</v>
      </c>
      <c r="J505" s="285">
        <v>125.8708</v>
      </c>
      <c r="K505" s="350"/>
      <c r="L505" s="350"/>
      <c r="M505" s="350"/>
      <c r="N505" s="342"/>
      <c r="O505" s="342"/>
    </row>
    <row r="506" spans="1:15" s="226" customFormat="1" x14ac:dyDescent="0.25">
      <c r="A506" s="328">
        <f t="shared" si="39"/>
        <v>504</v>
      </c>
      <c r="B506" s="196" t="s">
        <v>20</v>
      </c>
      <c r="C506" s="37" t="str">
        <f t="shared" si="37"/>
        <v>6US99_PZATOC</v>
      </c>
      <c r="D506" s="37"/>
      <c r="E506" s="38">
        <f>+'CALCULO TARIFAS CC '!$R$45</f>
        <v>0.67365264550770809</v>
      </c>
      <c r="F506" s="39">
        <f t="shared" si="40"/>
        <v>162.44630000000001</v>
      </c>
      <c r="G506" s="327">
        <f t="shared" si="38"/>
        <v>109.43</v>
      </c>
      <c r="H506" s="319" t="s">
        <v>253</v>
      </c>
      <c r="I506" s="285" t="s">
        <v>795</v>
      </c>
      <c r="J506" s="285">
        <v>162.44630000000001</v>
      </c>
      <c r="K506" s="350"/>
      <c r="L506" s="350"/>
      <c r="M506" s="350"/>
      <c r="N506" s="342"/>
      <c r="O506" s="342"/>
    </row>
    <row r="507" spans="1:15" s="226" customFormat="1" x14ac:dyDescent="0.25">
      <c r="A507" s="328">
        <f t="shared" si="39"/>
        <v>505</v>
      </c>
      <c r="B507" s="196" t="s">
        <v>20</v>
      </c>
      <c r="C507" s="37" t="str">
        <f t="shared" si="37"/>
        <v>6US99_RHATO</v>
      </c>
      <c r="D507" s="37"/>
      <c r="E507" s="38">
        <f>+'CALCULO TARIFAS CC '!$R$45</f>
        <v>0.67365264550770809</v>
      </c>
      <c r="F507" s="39">
        <f t="shared" si="40"/>
        <v>192.6345</v>
      </c>
      <c r="G507" s="327">
        <f t="shared" si="38"/>
        <v>129.77000000000001</v>
      </c>
      <c r="H507" s="319" t="s">
        <v>253</v>
      </c>
      <c r="I507" s="285" t="s">
        <v>78</v>
      </c>
      <c r="J507" s="285">
        <v>192.6345</v>
      </c>
      <c r="K507" s="350"/>
      <c r="L507" s="350"/>
      <c r="M507" s="350"/>
      <c r="N507" s="342"/>
      <c r="O507" s="342"/>
    </row>
    <row r="508" spans="1:15" s="226" customFormat="1" x14ac:dyDescent="0.25">
      <c r="A508" s="328">
        <f t="shared" si="39"/>
        <v>506</v>
      </c>
      <c r="B508" s="196" t="s">
        <v>20</v>
      </c>
      <c r="C508" s="37" t="str">
        <f t="shared" si="37"/>
        <v>6US99_RMAR</v>
      </c>
      <c r="D508" s="37"/>
      <c r="E508" s="38">
        <f>+'CALCULO TARIFAS CC '!$R$45</f>
        <v>0.67365264550770809</v>
      </c>
      <c r="F508" s="39">
        <f t="shared" si="40"/>
        <v>417.54</v>
      </c>
      <c r="G508" s="327">
        <f t="shared" si="38"/>
        <v>281.27999999999997</v>
      </c>
      <c r="H508" s="319" t="s">
        <v>253</v>
      </c>
      <c r="I508" s="285" t="s">
        <v>79</v>
      </c>
      <c r="J508" s="285">
        <v>417.54</v>
      </c>
      <c r="K508" s="350"/>
      <c r="L508" s="350"/>
      <c r="M508" s="350"/>
      <c r="N508" s="342"/>
      <c r="O508" s="342"/>
    </row>
    <row r="509" spans="1:15" s="226" customFormat="1" x14ac:dyDescent="0.25">
      <c r="A509" s="328">
        <f t="shared" si="39"/>
        <v>507</v>
      </c>
      <c r="B509" s="196" t="s">
        <v>20</v>
      </c>
      <c r="C509" s="37" t="str">
        <f t="shared" si="37"/>
        <v>6US99_SABANI</v>
      </c>
      <c r="D509" s="37"/>
      <c r="E509" s="38">
        <f>+'CALCULO TARIFAS CC '!$R$45</f>
        <v>0.67365264550770809</v>
      </c>
      <c r="F509" s="39">
        <f t="shared" si="40"/>
        <v>132.0762</v>
      </c>
      <c r="G509" s="327">
        <f t="shared" si="38"/>
        <v>88.97</v>
      </c>
      <c r="H509" s="319" t="s">
        <v>253</v>
      </c>
      <c r="I509" s="285" t="s">
        <v>80</v>
      </c>
      <c r="J509" s="285">
        <v>132.0762</v>
      </c>
      <c r="K509" s="350"/>
      <c r="L509" s="350"/>
      <c r="M509" s="350"/>
      <c r="N509" s="342"/>
      <c r="O509" s="342"/>
    </row>
    <row r="510" spans="1:15" s="226" customFormat="1" x14ac:dyDescent="0.25">
      <c r="A510" s="328">
        <f t="shared" si="39"/>
        <v>508</v>
      </c>
      <c r="B510" s="196" t="s">
        <v>20</v>
      </c>
      <c r="C510" s="37" t="str">
        <f t="shared" si="37"/>
        <v>6US99_SANFCO</v>
      </c>
      <c r="D510" s="37"/>
      <c r="E510" s="38">
        <f>+'CALCULO TARIFAS CC '!$R$45</f>
        <v>0.67365264550770809</v>
      </c>
      <c r="F510" s="39">
        <f t="shared" si="40"/>
        <v>148.5438</v>
      </c>
      <c r="G510" s="327">
        <f t="shared" si="38"/>
        <v>100.07</v>
      </c>
      <c r="H510" s="319" t="s">
        <v>253</v>
      </c>
      <c r="I510" s="285" t="s">
        <v>796</v>
      </c>
      <c r="J510" s="285">
        <v>148.5438</v>
      </c>
      <c r="K510" s="350"/>
      <c r="L510" s="350"/>
      <c r="M510" s="350"/>
      <c r="N510" s="342"/>
      <c r="O510" s="342"/>
    </row>
    <row r="511" spans="1:15" s="226" customFormat="1" x14ac:dyDescent="0.25">
      <c r="A511" s="328">
        <f t="shared" si="39"/>
        <v>509</v>
      </c>
      <c r="B511" s="196" t="s">
        <v>20</v>
      </c>
      <c r="C511" s="37" t="str">
        <f t="shared" si="37"/>
        <v>6US99_SANTI</v>
      </c>
      <c r="D511" s="37"/>
      <c r="E511" s="38">
        <f>+'CALCULO TARIFAS CC '!$R$45</f>
        <v>0.67365264550770809</v>
      </c>
      <c r="F511" s="39">
        <f t="shared" si="40"/>
        <v>139.4049</v>
      </c>
      <c r="G511" s="327">
        <f t="shared" si="38"/>
        <v>93.91</v>
      </c>
      <c r="H511" s="319" t="s">
        <v>253</v>
      </c>
      <c r="I511" s="285" t="s">
        <v>797</v>
      </c>
      <c r="J511" s="285">
        <v>139.4049</v>
      </c>
      <c r="K511" s="350"/>
      <c r="L511" s="350"/>
      <c r="M511" s="350"/>
      <c r="N511" s="342"/>
      <c r="O511" s="342"/>
    </row>
    <row r="512" spans="1:15" s="226" customFormat="1" x14ac:dyDescent="0.25">
      <c r="A512" s="328">
        <f t="shared" si="39"/>
        <v>510</v>
      </c>
      <c r="B512" s="196" t="s">
        <v>20</v>
      </c>
      <c r="C512" s="37" t="str">
        <f t="shared" si="37"/>
        <v>6US99_TMUER</v>
      </c>
      <c r="D512" s="37"/>
      <c r="E512" s="38">
        <f>+'CALCULO TARIFAS CC '!$R$45</f>
        <v>0.67365264550770809</v>
      </c>
      <c r="F512" s="39">
        <f t="shared" si="40"/>
        <v>144.07919999999999</v>
      </c>
      <c r="G512" s="327">
        <f t="shared" si="38"/>
        <v>97.06</v>
      </c>
      <c r="H512" s="319" t="s">
        <v>253</v>
      </c>
      <c r="I512" s="285" t="s">
        <v>798</v>
      </c>
      <c r="J512" s="285">
        <v>144.07919999999999</v>
      </c>
      <c r="K512" s="350"/>
      <c r="L512" s="350"/>
      <c r="M512" s="350"/>
      <c r="N512" s="342"/>
      <c r="O512" s="342"/>
    </row>
    <row r="513" spans="1:15" s="226" customFormat="1" x14ac:dyDescent="0.25">
      <c r="A513" s="328">
        <f t="shared" si="39"/>
        <v>511</v>
      </c>
      <c r="B513" s="196" t="s">
        <v>20</v>
      </c>
      <c r="C513" s="37" t="str">
        <f t="shared" si="37"/>
        <v>6US99_VACAM</v>
      </c>
      <c r="D513" s="37"/>
      <c r="E513" s="38">
        <f>+'CALCULO TARIFAS CC '!$R$45</f>
        <v>0.67365264550770809</v>
      </c>
      <c r="F513" s="39">
        <f t="shared" si="40"/>
        <v>132.87350000000001</v>
      </c>
      <c r="G513" s="327">
        <f t="shared" si="38"/>
        <v>89.51</v>
      </c>
      <c r="H513" s="319" t="s">
        <v>253</v>
      </c>
      <c r="I513" s="285" t="s">
        <v>81</v>
      </c>
      <c r="J513" s="285">
        <v>132.87350000000001</v>
      </c>
      <c r="K513" s="350"/>
      <c r="L513" s="350"/>
      <c r="M513" s="350"/>
      <c r="N513" s="342"/>
      <c r="O513" s="342"/>
    </row>
    <row r="514" spans="1:15" s="226" customFormat="1" x14ac:dyDescent="0.25">
      <c r="A514" s="328">
        <f t="shared" si="39"/>
        <v>512</v>
      </c>
      <c r="B514" s="196" t="s">
        <v>20</v>
      </c>
      <c r="C514" s="37" t="str">
        <f t="shared" si="37"/>
        <v>6US99_VHERM</v>
      </c>
      <c r="D514" s="37"/>
      <c r="E514" s="38">
        <f>+'CALCULO TARIFAS CC '!$R$45</f>
        <v>0.67365264550770809</v>
      </c>
      <c r="F514" s="39">
        <f t="shared" si="40"/>
        <v>104.9337</v>
      </c>
      <c r="G514" s="327">
        <f t="shared" si="38"/>
        <v>70.69</v>
      </c>
      <c r="H514" s="319" t="s">
        <v>253</v>
      </c>
      <c r="I514" s="285" t="s">
        <v>82</v>
      </c>
      <c r="J514" s="285">
        <v>104.9337</v>
      </c>
      <c r="K514" s="351"/>
      <c r="L514" s="350"/>
      <c r="M514" s="350"/>
      <c r="N514" s="342"/>
      <c r="O514" s="342"/>
    </row>
    <row r="515" spans="1:15" s="226" customFormat="1" x14ac:dyDescent="0.25">
      <c r="A515" s="328">
        <f t="shared" si="39"/>
        <v>513</v>
      </c>
      <c r="B515" s="196" t="s">
        <v>20</v>
      </c>
      <c r="C515" s="37" t="str">
        <f t="shared" ref="C515:C578" si="41">UPPER(I515)</f>
        <v>6US99_VLUCRE</v>
      </c>
      <c r="D515" s="37"/>
      <c r="E515" s="38">
        <f>+'CALCULO TARIFAS CC '!$R$45</f>
        <v>0.67365264550770809</v>
      </c>
      <c r="F515" s="39">
        <f t="shared" si="40"/>
        <v>167.9127</v>
      </c>
      <c r="G515" s="327">
        <f t="shared" si="38"/>
        <v>113.11</v>
      </c>
      <c r="H515" s="319" t="s">
        <v>253</v>
      </c>
      <c r="I515" s="285" t="s">
        <v>83</v>
      </c>
      <c r="J515" s="285">
        <v>167.9127</v>
      </c>
      <c r="K515" s="350"/>
      <c r="L515" s="350"/>
      <c r="M515" s="350"/>
      <c r="N515" s="342"/>
      <c r="O515" s="342"/>
    </row>
    <row r="516" spans="1:15" s="226" customFormat="1" x14ac:dyDescent="0.25">
      <c r="A516" s="328">
        <f t="shared" si="39"/>
        <v>514</v>
      </c>
      <c r="B516" s="196" t="s">
        <v>20</v>
      </c>
      <c r="C516" s="37" t="str">
        <f t="shared" si="41"/>
        <v>6US99_VPORR</v>
      </c>
      <c r="D516" s="37"/>
      <c r="E516" s="38">
        <f>+'CALCULO TARIFAS CC '!$R$45</f>
        <v>0.67365264550770809</v>
      </c>
      <c r="F516" s="39">
        <f t="shared" si="40"/>
        <v>143.1138</v>
      </c>
      <c r="G516" s="327">
        <f t="shared" ref="G516:G556" si="42">ROUND(F516*E516,2)</f>
        <v>96.41</v>
      </c>
      <c r="H516" s="319" t="s">
        <v>253</v>
      </c>
      <c r="I516" s="285" t="s">
        <v>799</v>
      </c>
      <c r="J516" s="285">
        <v>143.1138</v>
      </c>
      <c r="K516" s="350"/>
      <c r="L516" s="350"/>
      <c r="M516" s="350"/>
      <c r="N516" s="342"/>
      <c r="O516" s="342"/>
    </row>
    <row r="517" spans="1:15" s="226" customFormat="1" x14ac:dyDescent="0.25">
      <c r="A517" s="328">
        <f t="shared" ref="A517:A580" si="43">A516+1</f>
        <v>515</v>
      </c>
      <c r="B517" s="196" t="s">
        <v>20</v>
      </c>
      <c r="C517" s="37" t="str">
        <f t="shared" si="41"/>
        <v>6US99_VZAITA</v>
      </c>
      <c r="D517" s="37"/>
      <c r="E517" s="38">
        <f>+'CALCULO TARIFAS CC '!$R$45</f>
        <v>0.67365264550770809</v>
      </c>
      <c r="F517" s="39">
        <f t="shared" si="40"/>
        <v>244.10329999999999</v>
      </c>
      <c r="G517" s="327">
        <f t="shared" si="42"/>
        <v>164.44</v>
      </c>
      <c r="H517" s="319" t="s">
        <v>253</v>
      </c>
      <c r="I517" s="285" t="s">
        <v>84</v>
      </c>
      <c r="J517" s="285">
        <v>244.10329999999999</v>
      </c>
      <c r="K517" s="350"/>
      <c r="L517" s="350"/>
      <c r="M517" s="350"/>
      <c r="N517" s="342"/>
      <c r="O517" s="342"/>
    </row>
    <row r="518" spans="1:15" s="226" customFormat="1" x14ac:dyDescent="0.25">
      <c r="A518" s="328">
        <f t="shared" si="43"/>
        <v>516</v>
      </c>
      <c r="B518" s="196" t="s">
        <v>20</v>
      </c>
      <c r="C518" s="37" t="str">
        <f t="shared" si="41"/>
        <v>6USCARAG</v>
      </c>
      <c r="D518" s="37"/>
      <c r="E518" s="38">
        <f>+'CALCULO TARIFAS CC '!$R$45</f>
        <v>0.67365264550770809</v>
      </c>
      <c r="F518" s="39">
        <f t="shared" si="40"/>
        <v>76.032899999999998</v>
      </c>
      <c r="G518" s="327">
        <f t="shared" si="42"/>
        <v>51.22</v>
      </c>
      <c r="H518" s="319" t="s">
        <v>253</v>
      </c>
      <c r="I518" s="285" t="s">
        <v>839</v>
      </c>
      <c r="J518" s="285">
        <v>76.032899999999998</v>
      </c>
      <c r="K518" s="351"/>
      <c r="L518" s="350"/>
      <c r="M518" s="350"/>
      <c r="N518" s="342"/>
      <c r="O518" s="342"/>
    </row>
    <row r="519" spans="1:15" s="226" customFormat="1" x14ac:dyDescent="0.25">
      <c r="A519" s="328">
        <f t="shared" si="43"/>
        <v>517</v>
      </c>
      <c r="B519" s="196" t="s">
        <v>20</v>
      </c>
      <c r="C519" s="37" t="str">
        <f t="shared" si="41"/>
        <v>6USCARCHITRE</v>
      </c>
      <c r="D519" s="37"/>
      <c r="E519" s="38">
        <f>+'CALCULO TARIFAS CC '!$R$45</f>
        <v>0.67365264550770809</v>
      </c>
      <c r="F519" s="39">
        <f t="shared" si="40"/>
        <v>120.7966</v>
      </c>
      <c r="G519" s="327">
        <f t="shared" si="42"/>
        <v>81.37</v>
      </c>
      <c r="H519" s="319" t="s">
        <v>253</v>
      </c>
      <c r="I519" s="285" t="s">
        <v>800</v>
      </c>
      <c r="J519" s="285">
        <v>120.7966</v>
      </c>
      <c r="K519" s="351"/>
      <c r="L519" s="350"/>
      <c r="M519" s="350"/>
      <c r="N519" s="342"/>
      <c r="O519" s="342"/>
    </row>
    <row r="520" spans="1:15" s="226" customFormat="1" x14ac:dyDescent="0.25">
      <c r="A520" s="328">
        <f t="shared" si="43"/>
        <v>518</v>
      </c>
      <c r="B520" s="196" t="s">
        <v>20</v>
      </c>
      <c r="C520" s="37" t="str">
        <f t="shared" si="41"/>
        <v>6USCARCLLAN</v>
      </c>
      <c r="D520" s="37"/>
      <c r="E520" s="38">
        <f>+'CALCULO TARIFAS CC '!$R$45</f>
        <v>0.67365264550770809</v>
      </c>
      <c r="F520" s="39">
        <f t="shared" si="40"/>
        <v>119.2796</v>
      </c>
      <c r="G520" s="327">
        <f t="shared" si="42"/>
        <v>80.349999999999994</v>
      </c>
      <c r="H520" s="319" t="s">
        <v>253</v>
      </c>
      <c r="I520" s="285" t="s">
        <v>414</v>
      </c>
      <c r="J520" s="285">
        <v>119.2796</v>
      </c>
      <c r="K520" s="350"/>
      <c r="L520" s="350"/>
      <c r="M520" s="350"/>
      <c r="N520" s="342"/>
      <c r="O520" s="342"/>
    </row>
    <row r="521" spans="1:15" s="226" customFormat="1" x14ac:dyDescent="0.25">
      <c r="A521" s="328">
        <f t="shared" si="43"/>
        <v>519</v>
      </c>
      <c r="B521" s="196" t="s">
        <v>20</v>
      </c>
      <c r="C521" s="37" t="str">
        <f t="shared" si="41"/>
        <v>6USCARPALE</v>
      </c>
      <c r="D521" s="37"/>
      <c r="E521" s="38">
        <f>+'CALCULO TARIFAS CC '!$R$45</f>
        <v>0.67365264550770809</v>
      </c>
      <c r="F521" s="39">
        <f t="shared" si="40"/>
        <v>94.721000000000004</v>
      </c>
      <c r="G521" s="327">
        <f t="shared" si="42"/>
        <v>63.81</v>
      </c>
      <c r="H521" s="319" t="s">
        <v>253</v>
      </c>
      <c r="I521" s="285" t="s">
        <v>840</v>
      </c>
      <c r="J521" s="285">
        <v>94.721000000000004</v>
      </c>
      <c r="K521" s="350"/>
      <c r="L521" s="350"/>
      <c r="M521" s="350"/>
      <c r="N521" s="342"/>
      <c r="O521" s="342"/>
    </row>
    <row r="522" spans="1:15" s="226" customFormat="1" x14ac:dyDescent="0.25">
      <c r="A522" s="328">
        <f t="shared" si="43"/>
        <v>520</v>
      </c>
      <c r="B522" s="196" t="s">
        <v>20</v>
      </c>
      <c r="C522" s="37" t="str">
        <f t="shared" si="41"/>
        <v>6USCARPME</v>
      </c>
      <c r="D522" s="37"/>
      <c r="E522" s="38">
        <f>+'CALCULO TARIFAS CC '!$R$45</f>
        <v>0.67365264550770809</v>
      </c>
      <c r="F522" s="39">
        <f t="shared" si="40"/>
        <v>113.9011</v>
      </c>
      <c r="G522" s="327">
        <f t="shared" si="42"/>
        <v>76.73</v>
      </c>
      <c r="H522" s="319" t="s">
        <v>253</v>
      </c>
      <c r="I522" s="285" t="s">
        <v>413</v>
      </c>
      <c r="J522" s="285">
        <v>113.9011</v>
      </c>
      <c r="K522" s="350"/>
      <c r="L522" s="350"/>
      <c r="M522" s="350"/>
      <c r="N522" s="342"/>
      <c r="O522" s="342"/>
    </row>
    <row r="523" spans="1:15" s="226" customFormat="1" x14ac:dyDescent="0.25">
      <c r="A523" s="328">
        <f t="shared" si="43"/>
        <v>521</v>
      </c>
      <c r="B523" s="196" t="s">
        <v>20</v>
      </c>
      <c r="C523" s="37" t="str">
        <f t="shared" si="41"/>
        <v>6USCARTABLAS</v>
      </c>
      <c r="D523" s="37"/>
      <c r="E523" s="38">
        <f>+'CALCULO TARIFAS CC '!$R$45</f>
        <v>0.67365264550770809</v>
      </c>
      <c r="F523" s="39">
        <f t="shared" si="40"/>
        <v>112.7413</v>
      </c>
      <c r="G523" s="327">
        <f t="shared" si="42"/>
        <v>75.95</v>
      </c>
      <c r="H523" s="319" t="s">
        <v>253</v>
      </c>
      <c r="I523" s="285" t="s">
        <v>801</v>
      </c>
      <c r="J523" s="285">
        <v>112.7413</v>
      </c>
      <c r="K523" s="350"/>
      <c r="L523" s="350"/>
      <c r="M523" s="350"/>
      <c r="N523" s="342"/>
      <c r="O523" s="342"/>
    </row>
    <row r="524" spans="1:15" s="226" customFormat="1" x14ac:dyDescent="0.25">
      <c r="A524" s="328">
        <f t="shared" si="43"/>
        <v>522</v>
      </c>
      <c r="B524" s="196" t="s">
        <v>20</v>
      </c>
      <c r="C524" s="37" t="str">
        <f t="shared" si="41"/>
        <v>6USCARTSAN</v>
      </c>
      <c r="D524" s="37"/>
      <c r="E524" s="38">
        <f>+'CALCULO TARIFAS CC '!$R$45</f>
        <v>0.67365264550770809</v>
      </c>
      <c r="F524" s="39">
        <f t="shared" si="40"/>
        <v>95.898300000000006</v>
      </c>
      <c r="G524" s="327">
        <f t="shared" si="42"/>
        <v>64.599999999999994</v>
      </c>
      <c r="H524" s="319" t="s">
        <v>253</v>
      </c>
      <c r="I524" s="285" t="s">
        <v>368</v>
      </c>
      <c r="J524" s="285">
        <v>95.898300000000006</v>
      </c>
      <c r="K524" s="350"/>
      <c r="L524" s="350"/>
      <c r="M524" s="350"/>
      <c r="N524" s="342"/>
      <c r="O524" s="342"/>
    </row>
    <row r="525" spans="1:15" s="226" customFormat="1" x14ac:dyDescent="0.25">
      <c r="A525" s="328">
        <f t="shared" si="43"/>
        <v>523</v>
      </c>
      <c r="B525" s="196" t="s">
        <v>20</v>
      </c>
      <c r="C525" s="37" t="str">
        <f t="shared" si="41"/>
        <v>6USCARVALG</v>
      </c>
      <c r="D525" s="37"/>
      <c r="E525" s="38">
        <f>+'CALCULO TARIFAS CC '!$R$45</f>
        <v>0.67365264550770809</v>
      </c>
      <c r="F525" s="39">
        <f t="shared" si="40"/>
        <v>166.18289999999999</v>
      </c>
      <c r="G525" s="327">
        <f t="shared" si="42"/>
        <v>111.95</v>
      </c>
      <c r="H525" s="319" t="s">
        <v>253</v>
      </c>
      <c r="I525" s="285" t="s">
        <v>412</v>
      </c>
      <c r="J525" s="285">
        <v>166.18289999999999</v>
      </c>
      <c r="K525" s="350"/>
      <c r="L525" s="350"/>
      <c r="M525" s="350"/>
      <c r="N525" s="342"/>
      <c r="O525" s="342"/>
    </row>
    <row r="526" spans="1:15" s="226" customFormat="1" x14ac:dyDescent="0.25">
      <c r="A526" s="328">
        <f t="shared" si="43"/>
        <v>524</v>
      </c>
      <c r="B526" s="196" t="s">
        <v>20</v>
      </c>
      <c r="C526" s="37" t="str">
        <f t="shared" si="41"/>
        <v>6USCBANK</v>
      </c>
      <c r="D526" s="37"/>
      <c r="E526" s="38">
        <f>+'CALCULO TARIFAS CC '!$R$45</f>
        <v>0.67365264550770809</v>
      </c>
      <c r="F526" s="39">
        <f t="shared" si="40"/>
        <v>109.1439</v>
      </c>
      <c r="G526" s="327">
        <f t="shared" si="42"/>
        <v>73.53</v>
      </c>
      <c r="H526" s="319" t="s">
        <v>253</v>
      </c>
      <c r="I526" s="285" t="s">
        <v>867</v>
      </c>
      <c r="J526" s="285">
        <v>109.1439</v>
      </c>
      <c r="K526" s="350"/>
      <c r="L526" s="350"/>
      <c r="M526" s="350"/>
      <c r="N526" s="342"/>
      <c r="O526" s="342"/>
    </row>
    <row r="527" spans="1:15" s="226" customFormat="1" x14ac:dyDescent="0.25">
      <c r="A527" s="328">
        <f t="shared" si="43"/>
        <v>525</v>
      </c>
      <c r="B527" s="196" t="s">
        <v>20</v>
      </c>
      <c r="C527" s="37" t="str">
        <f t="shared" si="41"/>
        <v>6USERVICAR</v>
      </c>
      <c r="D527" s="37"/>
      <c r="E527" s="38">
        <f>+'CALCULO TARIFAS CC '!$R$45</f>
        <v>0.67365264550770809</v>
      </c>
      <c r="F527" s="39">
        <f t="shared" si="40"/>
        <v>172.88679999999999</v>
      </c>
      <c r="G527" s="327">
        <f t="shared" si="42"/>
        <v>116.47</v>
      </c>
      <c r="H527" s="319" t="s">
        <v>253</v>
      </c>
      <c r="I527" s="285" t="s">
        <v>369</v>
      </c>
      <c r="J527" s="285">
        <v>172.88679999999999</v>
      </c>
      <c r="K527" s="350"/>
      <c r="L527" s="350"/>
      <c r="M527" s="350"/>
      <c r="N527" s="342"/>
      <c r="O527" s="342"/>
    </row>
    <row r="528" spans="1:15" s="226" customFormat="1" x14ac:dyDescent="0.25">
      <c r="A528" s="328">
        <f t="shared" si="43"/>
        <v>526</v>
      </c>
      <c r="B528" s="196" t="s">
        <v>20</v>
      </c>
      <c r="C528" s="37" t="str">
        <f t="shared" si="41"/>
        <v>6USFAMILIA</v>
      </c>
      <c r="D528" s="37"/>
      <c r="E528" s="38">
        <f>+'CALCULO TARIFAS CC '!$R$45</f>
        <v>0.67365264550770809</v>
      </c>
      <c r="F528" s="39">
        <f t="shared" si="40"/>
        <v>49.581499999999998</v>
      </c>
      <c r="G528" s="327">
        <f t="shared" si="42"/>
        <v>33.4</v>
      </c>
      <c r="H528" s="319" t="s">
        <v>253</v>
      </c>
      <c r="I528" s="285" t="s">
        <v>635</v>
      </c>
      <c r="J528" s="285">
        <v>49.581499999999998</v>
      </c>
      <c r="K528" s="350"/>
      <c r="L528" s="350"/>
      <c r="M528" s="350"/>
      <c r="N528" s="342"/>
      <c r="O528" s="342"/>
    </row>
    <row r="529" spans="1:15" s="226" customFormat="1" x14ac:dyDescent="0.25">
      <c r="A529" s="328">
        <f t="shared" si="43"/>
        <v>527</v>
      </c>
      <c r="B529" s="196" t="s">
        <v>20</v>
      </c>
      <c r="C529" s="37" t="str">
        <f t="shared" si="41"/>
        <v>6USFITECAN</v>
      </c>
      <c r="D529" s="37"/>
      <c r="E529" s="38">
        <f>+'CALCULO TARIFAS CC '!$R$45</f>
        <v>0.67365264550770809</v>
      </c>
      <c r="F529" s="39">
        <f t="shared" si="40"/>
        <v>29.299199999999999</v>
      </c>
      <c r="G529" s="327">
        <f t="shared" si="42"/>
        <v>19.739999999999998</v>
      </c>
      <c r="H529" s="319" t="s">
        <v>253</v>
      </c>
      <c r="I529" s="285" t="s">
        <v>922</v>
      </c>
      <c r="J529" s="285">
        <v>29.299199999999999</v>
      </c>
      <c r="K529" s="350"/>
      <c r="L529" s="350"/>
      <c r="M529" s="350"/>
      <c r="N529" s="342"/>
      <c r="O529" s="342"/>
    </row>
    <row r="530" spans="1:15" s="226" customFormat="1" x14ac:dyDescent="0.25">
      <c r="A530" s="328">
        <f t="shared" si="43"/>
        <v>528</v>
      </c>
      <c r="B530" s="196" t="s">
        <v>20</v>
      </c>
      <c r="C530" s="37" t="str">
        <f t="shared" si="41"/>
        <v>6USFITEDOR</v>
      </c>
      <c r="D530" s="37"/>
      <c r="E530" s="38">
        <f>+'CALCULO TARIFAS CC '!$R$45</f>
        <v>0.67365264550770809</v>
      </c>
      <c r="F530" s="39">
        <f t="shared" ref="F530:F556" si="44">ROUND(J530,4)</f>
        <v>29.739100000000001</v>
      </c>
      <c r="G530" s="327">
        <f t="shared" si="42"/>
        <v>20.03</v>
      </c>
      <c r="H530" s="319" t="s">
        <v>253</v>
      </c>
      <c r="I530" s="285" t="s">
        <v>923</v>
      </c>
      <c r="J530" s="285">
        <v>29.739100000000001</v>
      </c>
      <c r="K530" s="350"/>
      <c r="L530" s="350"/>
      <c r="M530" s="350"/>
      <c r="N530" s="342"/>
      <c r="O530" s="342"/>
    </row>
    <row r="531" spans="1:15" s="226" customFormat="1" x14ac:dyDescent="0.25">
      <c r="A531" s="328">
        <f t="shared" si="43"/>
        <v>529</v>
      </c>
      <c r="B531" s="196" t="s">
        <v>20</v>
      </c>
      <c r="C531" s="37" t="str">
        <f t="shared" si="41"/>
        <v>6USHELTER</v>
      </c>
      <c r="D531" s="37"/>
      <c r="E531" s="38">
        <f>+'CALCULO TARIFAS CC '!$R$45</f>
        <v>0.67365264550770809</v>
      </c>
      <c r="F531" s="39">
        <f t="shared" si="44"/>
        <v>79.774600000000007</v>
      </c>
      <c r="G531" s="327">
        <f t="shared" si="42"/>
        <v>53.74</v>
      </c>
      <c r="H531" s="319" t="s">
        <v>253</v>
      </c>
      <c r="I531" s="285" t="s">
        <v>802</v>
      </c>
      <c r="J531" s="285">
        <v>79.774600000000007</v>
      </c>
      <c r="K531" s="350"/>
      <c r="L531" s="350"/>
      <c r="M531" s="350"/>
      <c r="N531" s="342"/>
      <c r="O531" s="342"/>
    </row>
    <row r="532" spans="1:15" s="226" customFormat="1" x14ac:dyDescent="0.25">
      <c r="A532" s="328">
        <f t="shared" si="43"/>
        <v>530</v>
      </c>
      <c r="B532" s="196" t="s">
        <v>20</v>
      </c>
      <c r="C532" s="37" t="str">
        <f t="shared" si="41"/>
        <v>6USMARIABD</v>
      </c>
      <c r="D532" s="37"/>
      <c r="E532" s="38">
        <f>+'CALCULO TARIFAS CC '!$R$45</f>
        <v>0.67365264550770809</v>
      </c>
      <c r="F532" s="39">
        <f t="shared" si="44"/>
        <v>141.3623</v>
      </c>
      <c r="G532" s="327">
        <f t="shared" si="42"/>
        <v>95.23</v>
      </c>
      <c r="H532" s="319" t="s">
        <v>253</v>
      </c>
      <c r="I532" s="285" t="s">
        <v>85</v>
      </c>
      <c r="J532" s="285">
        <v>141.3623</v>
      </c>
      <c r="K532" s="350"/>
      <c r="L532" s="350"/>
      <c r="M532" s="350"/>
      <c r="N532" s="342"/>
      <c r="O532" s="342"/>
    </row>
    <row r="533" spans="1:15" s="226" customFormat="1" x14ac:dyDescent="0.25">
      <c r="A533" s="328">
        <f t="shared" si="43"/>
        <v>531</v>
      </c>
      <c r="B533" s="196" t="s">
        <v>20</v>
      </c>
      <c r="C533" s="37" t="str">
        <f t="shared" si="41"/>
        <v>6USORTIS</v>
      </c>
      <c r="D533" s="37"/>
      <c r="E533" s="38">
        <f>+'CALCULO TARIFAS CC '!$R$45</f>
        <v>0.67365264550770809</v>
      </c>
      <c r="F533" s="39">
        <f t="shared" si="44"/>
        <v>701.90570000000002</v>
      </c>
      <c r="G533" s="327">
        <f t="shared" si="42"/>
        <v>472.84</v>
      </c>
      <c r="H533" s="319" t="s">
        <v>253</v>
      </c>
      <c r="I533" s="285" t="s">
        <v>530</v>
      </c>
      <c r="J533" s="285">
        <v>701.90570000000002</v>
      </c>
      <c r="K533" s="350"/>
      <c r="L533" s="350"/>
      <c r="M533" s="350"/>
      <c r="N533" s="342"/>
      <c r="O533" s="342"/>
    </row>
    <row r="534" spans="1:15" s="226" customFormat="1" x14ac:dyDescent="0.25">
      <c r="A534" s="328">
        <f t="shared" si="43"/>
        <v>532</v>
      </c>
      <c r="B534" s="196" t="s">
        <v>20</v>
      </c>
      <c r="C534" s="37" t="str">
        <f t="shared" si="41"/>
        <v>6USORTIS3</v>
      </c>
      <c r="D534" s="37"/>
      <c r="E534" s="38">
        <f>+'CALCULO TARIFAS CC '!$R$45</f>
        <v>0.67365264550770809</v>
      </c>
      <c r="F534" s="39">
        <f t="shared" si="44"/>
        <v>178.78129999999999</v>
      </c>
      <c r="G534" s="327">
        <f t="shared" si="42"/>
        <v>120.44</v>
      </c>
      <c r="H534" s="319" t="s">
        <v>253</v>
      </c>
      <c r="I534" s="285" t="s">
        <v>425</v>
      </c>
      <c r="J534" s="285">
        <v>178.78129999999999</v>
      </c>
      <c r="K534" s="350"/>
      <c r="L534" s="350"/>
      <c r="M534" s="350"/>
      <c r="N534" s="342"/>
      <c r="O534" s="342"/>
    </row>
    <row r="535" spans="1:15" s="226" customFormat="1" x14ac:dyDescent="0.25">
      <c r="A535" s="328">
        <f t="shared" si="43"/>
        <v>533</v>
      </c>
      <c r="B535" s="196" t="s">
        <v>20</v>
      </c>
      <c r="C535" s="37" t="str">
        <f t="shared" si="41"/>
        <v>6USUNSTAR</v>
      </c>
      <c r="D535" s="37"/>
      <c r="E535" s="38">
        <f>+'CALCULO TARIFAS CC '!$R$45</f>
        <v>0.67365264550770809</v>
      </c>
      <c r="F535" s="39">
        <f t="shared" si="44"/>
        <v>355.43270000000001</v>
      </c>
      <c r="G535" s="327">
        <f t="shared" si="42"/>
        <v>239.44</v>
      </c>
      <c r="H535" s="319" t="s">
        <v>253</v>
      </c>
      <c r="I535" s="285" t="s">
        <v>86</v>
      </c>
      <c r="J535" s="285">
        <v>355.43270000000001</v>
      </c>
      <c r="K535" s="350"/>
      <c r="L535" s="350"/>
      <c r="M535" s="350"/>
      <c r="N535" s="342"/>
      <c r="O535" s="342"/>
    </row>
    <row r="536" spans="1:15" s="226" customFormat="1" x14ac:dyDescent="0.25">
      <c r="A536" s="328">
        <f t="shared" si="43"/>
        <v>534</v>
      </c>
      <c r="B536" s="196" t="s">
        <v>20</v>
      </c>
      <c r="C536" s="37" t="str">
        <f t="shared" si="41"/>
        <v>6USUPERDELIK</v>
      </c>
      <c r="D536" s="37"/>
      <c r="E536" s="38">
        <f>+'CALCULO TARIFAS CC '!$R$45</f>
        <v>0.67365264550770809</v>
      </c>
      <c r="F536" s="39">
        <f t="shared" si="44"/>
        <v>184.81460000000001</v>
      </c>
      <c r="G536" s="327">
        <f t="shared" si="42"/>
        <v>124.5</v>
      </c>
      <c r="H536" s="319" t="s">
        <v>253</v>
      </c>
      <c r="I536" s="285" t="s">
        <v>803</v>
      </c>
      <c r="J536" s="285">
        <v>184.81460000000001</v>
      </c>
      <c r="K536" s="350"/>
      <c r="L536" s="350"/>
      <c r="M536" s="350"/>
      <c r="N536" s="342"/>
      <c r="O536" s="342"/>
    </row>
    <row r="537" spans="1:15" s="226" customFormat="1" x14ac:dyDescent="0.25">
      <c r="A537" s="328">
        <f t="shared" si="43"/>
        <v>535</v>
      </c>
      <c r="B537" s="196" t="s">
        <v>20</v>
      </c>
      <c r="C537" s="37" t="str">
        <f t="shared" si="41"/>
        <v>6USYYPMA</v>
      </c>
      <c r="D537" s="37"/>
      <c r="E537" s="38">
        <f>+'CALCULO TARIFAS CC '!$R$45</f>
        <v>0.67365264550770809</v>
      </c>
      <c r="F537" s="39">
        <f t="shared" si="44"/>
        <v>184.05070000000001</v>
      </c>
      <c r="G537" s="327">
        <f t="shared" si="42"/>
        <v>123.99</v>
      </c>
      <c r="H537" s="319" t="s">
        <v>253</v>
      </c>
      <c r="I537" s="285" t="s">
        <v>804</v>
      </c>
      <c r="J537" s="285">
        <v>184.05070000000001</v>
      </c>
      <c r="K537" s="350"/>
      <c r="L537" s="350"/>
      <c r="M537" s="350"/>
      <c r="N537" s="342"/>
      <c r="O537" s="342"/>
    </row>
    <row r="538" spans="1:15" s="226" customFormat="1" x14ac:dyDescent="0.25">
      <c r="A538" s="328">
        <f t="shared" si="43"/>
        <v>536</v>
      </c>
      <c r="B538" s="196" t="s">
        <v>20</v>
      </c>
      <c r="C538" s="37" t="str">
        <f t="shared" si="41"/>
        <v>6UTAJO_ARR</v>
      </c>
      <c r="D538" s="37"/>
      <c r="E538" s="38">
        <f>+'CALCULO TARIFAS CC '!$R$45</f>
        <v>0.67365264550770809</v>
      </c>
      <c r="F538" s="39">
        <f t="shared" si="44"/>
        <v>103.57380000000001</v>
      </c>
      <c r="G538" s="327">
        <f t="shared" si="42"/>
        <v>69.77</v>
      </c>
      <c r="H538" s="319" t="s">
        <v>253</v>
      </c>
      <c r="I538" s="285" t="s">
        <v>666</v>
      </c>
      <c r="J538" s="285">
        <v>103.57380000000001</v>
      </c>
      <c r="K538" s="350"/>
      <c r="L538" s="350"/>
      <c r="M538" s="350"/>
      <c r="N538" s="342"/>
      <c r="O538" s="342"/>
    </row>
    <row r="539" spans="1:15" s="299" customFormat="1" x14ac:dyDescent="0.25">
      <c r="A539" s="328">
        <f t="shared" si="43"/>
        <v>537</v>
      </c>
      <c r="B539" s="196" t="s">
        <v>20</v>
      </c>
      <c r="C539" s="37" t="str">
        <f t="shared" si="41"/>
        <v>6UTAJO_TEC</v>
      </c>
      <c r="D539" s="37"/>
      <c r="E539" s="38">
        <f>+'CALCULO TARIFAS CC '!$R$45</f>
        <v>0.67365264550770809</v>
      </c>
      <c r="F539" s="39">
        <f t="shared" ref="F539:F550" si="45">ROUND(J539,4)</f>
        <v>62.862499999999997</v>
      </c>
      <c r="G539" s="327">
        <f t="shared" ref="G539:G550" si="46">ROUND(F539*E539,2)</f>
        <v>42.35</v>
      </c>
      <c r="H539" s="319" t="s">
        <v>253</v>
      </c>
      <c r="I539" s="285" t="s">
        <v>667</v>
      </c>
      <c r="J539" s="285">
        <v>62.862499999999997</v>
      </c>
      <c r="K539" s="350"/>
      <c r="L539" s="350"/>
      <c r="M539" s="350"/>
      <c r="N539" s="342"/>
      <c r="O539" s="342"/>
    </row>
    <row r="540" spans="1:15" s="299" customFormat="1" x14ac:dyDescent="0.25">
      <c r="A540" s="328">
        <f t="shared" si="43"/>
        <v>538</v>
      </c>
      <c r="B540" s="196" t="s">
        <v>20</v>
      </c>
      <c r="C540" s="37" t="str">
        <f t="shared" si="41"/>
        <v>6UTAJO_VAC</v>
      </c>
      <c r="D540" s="37"/>
      <c r="E540" s="38">
        <f>+'CALCULO TARIFAS CC '!$R$45</f>
        <v>0.67365264550770809</v>
      </c>
      <c r="F540" s="39">
        <f t="shared" si="45"/>
        <v>90.3917</v>
      </c>
      <c r="G540" s="327">
        <f t="shared" si="46"/>
        <v>60.89</v>
      </c>
      <c r="H540" s="319" t="s">
        <v>253</v>
      </c>
      <c r="I540" s="285" t="s">
        <v>668</v>
      </c>
      <c r="J540" s="285">
        <v>90.3917</v>
      </c>
      <c r="K540" s="350"/>
      <c r="L540" s="350"/>
      <c r="M540" s="350"/>
      <c r="N540" s="342"/>
      <c r="O540" s="342"/>
    </row>
    <row r="541" spans="1:15" s="299" customFormat="1" x14ac:dyDescent="0.25">
      <c r="A541" s="328">
        <f t="shared" si="43"/>
        <v>539</v>
      </c>
      <c r="B541" s="196" t="s">
        <v>20</v>
      </c>
      <c r="C541" s="37" t="str">
        <f t="shared" si="41"/>
        <v>6UTBELLDOR</v>
      </c>
      <c r="D541" s="37"/>
      <c r="E541" s="38">
        <f>+'CALCULO TARIFAS CC '!$R$45</f>
        <v>0.67365264550770809</v>
      </c>
      <c r="F541" s="39">
        <f t="shared" si="45"/>
        <v>48.052599999999998</v>
      </c>
      <c r="G541" s="327">
        <f t="shared" si="46"/>
        <v>32.369999999999997</v>
      </c>
      <c r="H541" s="319" t="s">
        <v>253</v>
      </c>
      <c r="I541" s="285" t="s">
        <v>805</v>
      </c>
      <c r="J541" s="285">
        <v>48.052599999999998</v>
      </c>
      <c r="K541" s="350"/>
      <c r="L541" s="350"/>
      <c r="M541" s="350"/>
      <c r="N541" s="342"/>
      <c r="O541" s="342"/>
    </row>
    <row r="542" spans="1:15" s="299" customFormat="1" x14ac:dyDescent="0.25">
      <c r="A542" s="328">
        <f t="shared" si="43"/>
        <v>540</v>
      </c>
      <c r="B542" s="196" t="s">
        <v>20</v>
      </c>
      <c r="C542" s="37" t="str">
        <f t="shared" si="41"/>
        <v>6UTDNO_CHO</v>
      </c>
      <c r="D542" s="37"/>
      <c r="E542" s="38">
        <f>+'CALCULO TARIFAS CC '!$R$45</f>
        <v>0.67365264550770809</v>
      </c>
      <c r="F542" s="39">
        <f t="shared" si="45"/>
        <v>162.29560000000001</v>
      </c>
      <c r="G542" s="327">
        <f t="shared" si="46"/>
        <v>109.33</v>
      </c>
      <c r="H542" s="319" t="s">
        <v>253</v>
      </c>
      <c r="I542" s="285" t="s">
        <v>333</v>
      </c>
      <c r="J542" s="285">
        <v>162.29560000000001</v>
      </c>
      <c r="K542" s="350"/>
      <c r="L542" s="350"/>
      <c r="M542" s="350"/>
      <c r="N542" s="342"/>
      <c r="O542" s="342"/>
    </row>
    <row r="543" spans="1:15" s="299" customFormat="1" x14ac:dyDescent="0.25">
      <c r="A543" s="328">
        <f t="shared" si="43"/>
        <v>541</v>
      </c>
      <c r="B543" s="196" t="s">
        <v>20</v>
      </c>
      <c r="C543" s="37" t="str">
        <f t="shared" si="41"/>
        <v>6UTDNO_PAV</v>
      </c>
      <c r="D543" s="37"/>
      <c r="E543" s="38">
        <f>+'CALCULO TARIFAS CC '!$R$45</f>
        <v>0.67365264550770809</v>
      </c>
      <c r="F543" s="39">
        <f t="shared" si="45"/>
        <v>334.20440000000002</v>
      </c>
      <c r="G543" s="327">
        <f t="shared" si="46"/>
        <v>225.14</v>
      </c>
      <c r="H543" s="319" t="s">
        <v>253</v>
      </c>
      <c r="I543" s="285" t="s">
        <v>334</v>
      </c>
      <c r="J543" s="285">
        <v>334.20440000000002</v>
      </c>
      <c r="K543" s="350"/>
      <c r="L543" s="350"/>
      <c r="M543" s="350"/>
      <c r="N543" s="342"/>
      <c r="O543" s="342"/>
    </row>
    <row r="544" spans="1:15" s="299" customFormat="1" x14ac:dyDescent="0.25">
      <c r="A544" s="328">
        <f t="shared" si="43"/>
        <v>542</v>
      </c>
      <c r="B544" s="196" t="s">
        <v>20</v>
      </c>
      <c r="C544" s="37" t="str">
        <f t="shared" si="41"/>
        <v>6UTDNO_PMA</v>
      </c>
      <c r="D544" s="37"/>
      <c r="E544" s="38">
        <f>+'CALCULO TARIFAS CC '!$R$45</f>
        <v>0.67365264550770809</v>
      </c>
      <c r="F544" s="39">
        <f t="shared" si="45"/>
        <v>1392.0482</v>
      </c>
      <c r="G544" s="327">
        <f t="shared" si="46"/>
        <v>937.76</v>
      </c>
      <c r="H544" s="319" t="s">
        <v>253</v>
      </c>
      <c r="I544" s="285" t="s">
        <v>332</v>
      </c>
      <c r="J544" s="285">
        <v>1392.0482</v>
      </c>
      <c r="K544" s="350"/>
      <c r="L544" s="350"/>
      <c r="M544" s="350"/>
      <c r="N544" s="342"/>
      <c r="O544" s="342"/>
    </row>
    <row r="545" spans="1:15" s="299" customFormat="1" x14ac:dyDescent="0.25">
      <c r="A545" s="328">
        <f t="shared" si="43"/>
        <v>543</v>
      </c>
      <c r="B545" s="196" t="s">
        <v>20</v>
      </c>
      <c r="C545" s="37" t="str">
        <f t="shared" si="41"/>
        <v>6UTELEBOB</v>
      </c>
      <c r="D545" s="37"/>
      <c r="E545" s="38">
        <f>+'CALCULO TARIFAS CC '!$R$45</f>
        <v>0.67365264550770809</v>
      </c>
      <c r="F545" s="39">
        <f t="shared" si="45"/>
        <v>285.05919999999998</v>
      </c>
      <c r="G545" s="327">
        <f t="shared" si="46"/>
        <v>192.03</v>
      </c>
      <c r="H545" s="319" t="s">
        <v>253</v>
      </c>
      <c r="I545" s="285" t="s">
        <v>868</v>
      </c>
      <c r="J545" s="285">
        <v>285.05919999999998</v>
      </c>
      <c r="K545" s="350"/>
      <c r="L545" s="350"/>
      <c r="M545" s="350"/>
      <c r="N545" s="342"/>
      <c r="O545" s="342"/>
    </row>
    <row r="546" spans="1:15" s="299" customFormat="1" x14ac:dyDescent="0.25">
      <c r="A546" s="328">
        <f t="shared" si="43"/>
        <v>544</v>
      </c>
      <c r="B546" s="196" t="s">
        <v>20</v>
      </c>
      <c r="C546" s="37" t="str">
        <f t="shared" si="41"/>
        <v>6UTELECTOR</v>
      </c>
      <c r="D546" s="37"/>
      <c r="E546" s="38">
        <f>+'CALCULO TARIFAS CC '!$R$45</f>
        <v>0.67365264550770809</v>
      </c>
      <c r="F546" s="39">
        <f t="shared" si="45"/>
        <v>443.48779999999999</v>
      </c>
      <c r="G546" s="327">
        <f t="shared" si="46"/>
        <v>298.76</v>
      </c>
      <c r="H546" s="319" t="s">
        <v>253</v>
      </c>
      <c r="I546" s="285" t="s">
        <v>806</v>
      </c>
      <c r="J546" s="285">
        <v>443.48779999999999</v>
      </c>
      <c r="K546" s="350"/>
      <c r="L546" s="350"/>
      <c r="M546" s="350"/>
      <c r="N546" s="342"/>
      <c r="O546" s="342"/>
    </row>
    <row r="547" spans="1:15" s="299" customFormat="1" x14ac:dyDescent="0.25">
      <c r="A547" s="328">
        <f t="shared" si="43"/>
        <v>545</v>
      </c>
      <c r="B547" s="196" t="s">
        <v>20</v>
      </c>
      <c r="C547" s="37" t="str">
        <f t="shared" si="41"/>
        <v>6UTENTOWER</v>
      </c>
      <c r="D547" s="37"/>
      <c r="E547" s="38">
        <f>+'CALCULO TARIFAS CC '!$R$45</f>
        <v>0.67365264550770809</v>
      </c>
      <c r="F547" s="39">
        <f t="shared" si="45"/>
        <v>45.303600000000003</v>
      </c>
      <c r="G547" s="327">
        <f t="shared" si="46"/>
        <v>30.52</v>
      </c>
      <c r="H547" s="319" t="s">
        <v>253</v>
      </c>
      <c r="I547" s="285" t="s">
        <v>567</v>
      </c>
      <c r="J547" s="285">
        <v>45.303600000000003</v>
      </c>
      <c r="K547" s="350"/>
      <c r="L547" s="350"/>
      <c r="M547" s="350"/>
      <c r="N547" s="342"/>
      <c r="O547" s="342"/>
    </row>
    <row r="548" spans="1:15" s="299" customFormat="1" x14ac:dyDescent="0.25">
      <c r="A548" s="328">
        <f t="shared" si="43"/>
        <v>546</v>
      </c>
      <c r="B548" s="196" t="s">
        <v>20</v>
      </c>
      <c r="C548" s="37" t="str">
        <f t="shared" si="41"/>
        <v>6UTERPELANT</v>
      </c>
      <c r="D548" s="37"/>
      <c r="E548" s="38">
        <f>+'CALCULO TARIFAS CC '!$R$45</f>
        <v>0.67365264550770809</v>
      </c>
      <c r="F548" s="39">
        <f t="shared" si="45"/>
        <v>57.426099999999998</v>
      </c>
      <c r="G548" s="327">
        <f t="shared" si="46"/>
        <v>38.69</v>
      </c>
      <c r="H548" s="319" t="s">
        <v>253</v>
      </c>
      <c r="I548" s="285" t="s">
        <v>933</v>
      </c>
      <c r="J548" s="285">
        <v>57.426099999999998</v>
      </c>
      <c r="K548" s="350"/>
      <c r="L548" s="350"/>
      <c r="M548" s="350"/>
      <c r="N548" s="342"/>
      <c r="O548" s="342"/>
    </row>
    <row r="549" spans="1:15" s="299" customFormat="1" x14ac:dyDescent="0.25">
      <c r="A549" s="328">
        <f t="shared" si="43"/>
        <v>547</v>
      </c>
      <c r="B549" s="196" t="s">
        <v>20</v>
      </c>
      <c r="C549" s="37" t="str">
        <f t="shared" si="41"/>
        <v>6UTERPELCHO</v>
      </c>
      <c r="D549" s="37"/>
      <c r="E549" s="38">
        <f>+'CALCULO TARIFAS CC '!$R$45</f>
        <v>0.67365264550770809</v>
      </c>
      <c r="F549" s="39">
        <f t="shared" si="45"/>
        <v>82.676900000000003</v>
      </c>
      <c r="G549" s="327">
        <f t="shared" si="46"/>
        <v>55.7</v>
      </c>
      <c r="H549" s="319" t="s">
        <v>253</v>
      </c>
      <c r="I549" s="285" t="s">
        <v>895</v>
      </c>
      <c r="J549" s="285">
        <v>82.676900000000003</v>
      </c>
      <c r="K549" s="350"/>
      <c r="L549" s="350"/>
      <c r="M549" s="350"/>
      <c r="N549" s="342"/>
      <c r="O549" s="342"/>
    </row>
    <row r="550" spans="1:15" s="226" customFormat="1" x14ac:dyDescent="0.25">
      <c r="A550" s="328">
        <f t="shared" si="43"/>
        <v>548</v>
      </c>
      <c r="B550" s="196" t="s">
        <v>20</v>
      </c>
      <c r="C550" s="37" t="str">
        <f t="shared" si="41"/>
        <v>6UTERPELCOR</v>
      </c>
      <c r="D550" s="37"/>
      <c r="E550" s="38">
        <f>+'CALCULO TARIFAS CC '!$R$45</f>
        <v>0.67365264550770809</v>
      </c>
      <c r="F550" s="39">
        <f t="shared" si="45"/>
        <v>61.713799999999999</v>
      </c>
      <c r="G550" s="327">
        <f t="shared" si="46"/>
        <v>41.57</v>
      </c>
      <c r="H550" s="319" t="s">
        <v>253</v>
      </c>
      <c r="I550" s="285" t="s">
        <v>896</v>
      </c>
      <c r="J550" s="285">
        <v>61.713799999999999</v>
      </c>
      <c r="K550" s="350"/>
      <c r="L550" s="350"/>
      <c r="M550" s="350"/>
      <c r="N550" s="342"/>
      <c r="O550" s="342"/>
    </row>
    <row r="551" spans="1:15" s="226" customFormat="1" x14ac:dyDescent="0.25">
      <c r="A551" s="328">
        <f t="shared" si="43"/>
        <v>549</v>
      </c>
      <c r="B551" s="196" t="s">
        <v>20</v>
      </c>
      <c r="C551" s="37" t="str">
        <f t="shared" si="41"/>
        <v>6UTERPELPEN</v>
      </c>
      <c r="D551" s="37"/>
      <c r="E551" s="38">
        <f>+'CALCULO TARIFAS CC '!$R$45</f>
        <v>0.67365264550770809</v>
      </c>
      <c r="F551" s="39">
        <f t="shared" si="44"/>
        <v>62.332000000000001</v>
      </c>
      <c r="G551" s="327">
        <f t="shared" si="42"/>
        <v>41.99</v>
      </c>
      <c r="H551" s="319" t="s">
        <v>253</v>
      </c>
      <c r="I551" s="285" t="s">
        <v>897</v>
      </c>
      <c r="J551" s="285">
        <v>62.332000000000001</v>
      </c>
      <c r="K551" s="350"/>
      <c r="L551" s="350"/>
      <c r="M551" s="350"/>
      <c r="N551" s="342"/>
      <c r="O551" s="342"/>
    </row>
    <row r="552" spans="1:15" s="226" customFormat="1" x14ac:dyDescent="0.25">
      <c r="A552" s="328">
        <f t="shared" si="43"/>
        <v>550</v>
      </c>
      <c r="B552" s="196" t="s">
        <v>20</v>
      </c>
      <c r="C552" s="37" t="str">
        <f t="shared" si="41"/>
        <v>6UTERPELSTG</v>
      </c>
      <c r="D552" s="37"/>
      <c r="E552" s="38">
        <f>+'CALCULO TARIFAS CC '!$R$45</f>
        <v>0.67365264550770809</v>
      </c>
      <c r="F552" s="39">
        <f t="shared" si="44"/>
        <v>62.534100000000002</v>
      </c>
      <c r="G552" s="327">
        <f t="shared" si="42"/>
        <v>42.13</v>
      </c>
      <c r="H552" s="319" t="s">
        <v>253</v>
      </c>
      <c r="I552" s="285" t="s">
        <v>898</v>
      </c>
      <c r="J552" s="285">
        <v>62.534100000000002</v>
      </c>
      <c r="K552" s="350"/>
      <c r="L552" s="350"/>
      <c r="M552" s="350"/>
      <c r="N552" s="342"/>
      <c r="O552" s="342"/>
    </row>
    <row r="553" spans="1:15" s="226" customFormat="1" x14ac:dyDescent="0.25">
      <c r="A553" s="328">
        <f t="shared" si="43"/>
        <v>551</v>
      </c>
      <c r="B553" s="196" t="s">
        <v>20</v>
      </c>
      <c r="C553" s="37" t="str">
        <f t="shared" si="41"/>
        <v>6UTHEPOINT</v>
      </c>
      <c r="D553" s="37"/>
      <c r="E553" s="38">
        <f>+'CALCULO TARIFAS CC '!$R$45</f>
        <v>0.67365264550770809</v>
      </c>
      <c r="F553" s="39">
        <f t="shared" si="44"/>
        <v>163.00280000000001</v>
      </c>
      <c r="G553" s="327">
        <f t="shared" si="42"/>
        <v>109.81</v>
      </c>
      <c r="H553" s="319" t="s">
        <v>253</v>
      </c>
      <c r="I553" s="285" t="s">
        <v>568</v>
      </c>
      <c r="J553" s="285">
        <v>163.00280000000001</v>
      </c>
      <c r="K553" s="350"/>
      <c r="L553" s="350"/>
      <c r="M553" s="350"/>
      <c r="N553" s="342"/>
      <c r="O553" s="342"/>
    </row>
    <row r="554" spans="1:15" s="226" customFormat="1" x14ac:dyDescent="0.25">
      <c r="A554" s="328">
        <f t="shared" si="43"/>
        <v>552</v>
      </c>
      <c r="B554" s="196" t="s">
        <v>20</v>
      </c>
      <c r="C554" s="37" t="str">
        <f t="shared" si="41"/>
        <v>6UTIKAL</v>
      </c>
      <c r="D554" s="37"/>
      <c r="E554" s="38">
        <f>+'CALCULO TARIFAS CC '!$R$45</f>
        <v>0.67365264550770809</v>
      </c>
      <c r="F554" s="39">
        <f t="shared" si="44"/>
        <v>1347.0758000000001</v>
      </c>
      <c r="G554" s="327">
        <f t="shared" si="42"/>
        <v>907.46</v>
      </c>
      <c r="H554" s="319" t="s">
        <v>253</v>
      </c>
      <c r="I554" s="285" t="s">
        <v>823</v>
      </c>
      <c r="J554" s="285">
        <v>1347.0758000000001</v>
      </c>
      <c r="K554" s="350"/>
      <c r="L554" s="350"/>
      <c r="M554" s="350"/>
      <c r="N554" s="342"/>
      <c r="O554" s="342"/>
    </row>
    <row r="555" spans="1:15" s="226" customFormat="1" x14ac:dyDescent="0.25">
      <c r="A555" s="328">
        <f t="shared" si="43"/>
        <v>553</v>
      </c>
      <c r="B555" s="196" t="s">
        <v>20</v>
      </c>
      <c r="C555" s="37" t="str">
        <f t="shared" si="41"/>
        <v>6UTITN4ALT</v>
      </c>
      <c r="D555" s="37"/>
      <c r="E555" s="38">
        <f>+'CALCULO TARIFAS CC '!$R$45</f>
        <v>0.67365264550770809</v>
      </c>
      <c r="F555" s="39">
        <f t="shared" si="44"/>
        <v>95.434600000000003</v>
      </c>
      <c r="G555" s="327">
        <f t="shared" si="42"/>
        <v>64.290000000000006</v>
      </c>
      <c r="H555" s="319" t="s">
        <v>253</v>
      </c>
      <c r="I555" s="285" t="s">
        <v>899</v>
      </c>
      <c r="J555" s="285">
        <v>95.434600000000003</v>
      </c>
      <c r="K555" s="350"/>
      <c r="L555" s="350"/>
      <c r="M555" s="350"/>
      <c r="N555" s="342"/>
      <c r="O555" s="342"/>
    </row>
    <row r="556" spans="1:15" s="226" customFormat="1" x14ac:dyDescent="0.25">
      <c r="A556" s="328">
        <f t="shared" si="43"/>
        <v>554</v>
      </c>
      <c r="B556" s="196" t="s">
        <v>20</v>
      </c>
      <c r="C556" s="37" t="str">
        <f t="shared" si="41"/>
        <v>6UTITNALBMAL</v>
      </c>
      <c r="D556" s="37"/>
      <c r="E556" s="38">
        <f>+'CALCULO TARIFAS CC '!$R$45</f>
        <v>0.67365264550770809</v>
      </c>
      <c r="F556" s="39">
        <f t="shared" si="44"/>
        <v>186.01679999999999</v>
      </c>
      <c r="G556" s="327">
        <f t="shared" si="42"/>
        <v>125.31</v>
      </c>
      <c r="H556" s="319" t="s">
        <v>253</v>
      </c>
      <c r="I556" s="285" t="s">
        <v>900</v>
      </c>
      <c r="J556" s="285">
        <v>186.01679999999999</v>
      </c>
      <c r="K556" s="350"/>
      <c r="L556" s="350"/>
      <c r="M556" s="350"/>
      <c r="N556" s="342"/>
      <c r="O556" s="342"/>
    </row>
    <row r="557" spans="1:15" s="352" customFormat="1" x14ac:dyDescent="0.25">
      <c r="A557" s="328">
        <f t="shared" si="43"/>
        <v>555</v>
      </c>
      <c r="B557" s="196" t="s">
        <v>20</v>
      </c>
      <c r="C557" s="37" t="str">
        <f t="shared" si="41"/>
        <v>6UTITNANDES</v>
      </c>
      <c r="D557" s="37"/>
      <c r="E557" s="38">
        <f>+'CALCULO TARIFAS CC '!$R$45</f>
        <v>0.67365264550770809</v>
      </c>
      <c r="F557" s="39">
        <f t="shared" ref="F557:F560" si="47">ROUND(J557,4)</f>
        <v>112.0702</v>
      </c>
      <c r="G557" s="327">
        <f t="shared" ref="G557:G570" si="48">ROUND(F557*E557,2)</f>
        <v>75.5</v>
      </c>
      <c r="H557" s="319" t="s">
        <v>253</v>
      </c>
      <c r="I557" s="285" t="s">
        <v>901</v>
      </c>
      <c r="J557" s="285">
        <v>112.0702</v>
      </c>
      <c r="K557" s="350"/>
      <c r="L557" s="350"/>
      <c r="M557" s="350"/>
    </row>
    <row r="558" spans="1:15" s="352" customFormat="1" x14ac:dyDescent="0.25">
      <c r="A558" s="328">
        <f t="shared" si="43"/>
        <v>556</v>
      </c>
      <c r="B558" s="196" t="s">
        <v>20</v>
      </c>
      <c r="C558" s="37" t="str">
        <f t="shared" si="41"/>
        <v>6UTITNCALID</v>
      </c>
      <c r="D558" s="37"/>
      <c r="E558" s="38">
        <f>+'CALCULO TARIFAS CC '!$R$45</f>
        <v>0.67365264550770809</v>
      </c>
      <c r="F558" s="39">
        <f t="shared" si="47"/>
        <v>57.845700000000001</v>
      </c>
      <c r="G558" s="327">
        <f t="shared" si="48"/>
        <v>38.97</v>
      </c>
      <c r="H558" s="319" t="s">
        <v>253</v>
      </c>
      <c r="I558" s="285" t="s">
        <v>902</v>
      </c>
      <c r="J558" s="285">
        <v>57.845700000000001</v>
      </c>
      <c r="K558" s="350"/>
      <c r="L558" s="350"/>
      <c r="M558" s="350"/>
    </row>
    <row r="559" spans="1:15" s="352" customFormat="1" x14ac:dyDescent="0.25">
      <c r="A559" s="328">
        <f t="shared" si="43"/>
        <v>557</v>
      </c>
      <c r="B559" s="196" t="s">
        <v>20</v>
      </c>
      <c r="C559" s="37" t="str">
        <f t="shared" si="41"/>
        <v>6UTITNMETROM</v>
      </c>
      <c r="D559" s="37"/>
      <c r="E559" s="38">
        <f>+'CALCULO TARIFAS CC '!$R$45</f>
        <v>0.67365264550770809</v>
      </c>
      <c r="F559" s="39">
        <f t="shared" si="47"/>
        <v>125.51220000000001</v>
      </c>
      <c r="G559" s="327">
        <f t="shared" si="48"/>
        <v>84.55</v>
      </c>
      <c r="H559" s="319" t="s">
        <v>253</v>
      </c>
      <c r="I559" s="285" t="s">
        <v>903</v>
      </c>
      <c r="J559" s="285">
        <v>125.51220000000001</v>
      </c>
      <c r="K559" s="350"/>
      <c r="L559" s="350"/>
      <c r="M559" s="350"/>
    </row>
    <row r="560" spans="1:15" s="352" customFormat="1" x14ac:dyDescent="0.25">
      <c r="A560" s="328">
        <f t="shared" si="43"/>
        <v>558</v>
      </c>
      <c r="B560" s="196" t="s">
        <v>20</v>
      </c>
      <c r="C560" s="37" t="str">
        <f t="shared" si="41"/>
        <v>6UTITNPUEBL</v>
      </c>
      <c r="D560" s="37"/>
      <c r="E560" s="38">
        <f>+'CALCULO TARIFAS CC '!$R$45</f>
        <v>0.67365264550770809</v>
      </c>
      <c r="F560" s="39">
        <f t="shared" si="47"/>
        <v>65.733900000000006</v>
      </c>
      <c r="G560" s="327">
        <f t="shared" si="48"/>
        <v>44.28</v>
      </c>
      <c r="H560" s="319" t="s">
        <v>253</v>
      </c>
      <c r="I560" s="285" t="s">
        <v>904</v>
      </c>
      <c r="J560" s="285">
        <v>65.733900000000006</v>
      </c>
      <c r="K560" s="350"/>
      <c r="L560" s="350"/>
      <c r="M560" s="350"/>
    </row>
    <row r="561" spans="1:13" s="353" customFormat="1" x14ac:dyDescent="0.25">
      <c r="A561" s="328">
        <f t="shared" si="43"/>
        <v>559</v>
      </c>
      <c r="B561" s="196" t="s">
        <v>20</v>
      </c>
      <c r="C561" s="37" t="str">
        <f t="shared" si="41"/>
        <v>6UTMECDEP</v>
      </c>
      <c r="D561" s="37"/>
      <c r="E561" s="38">
        <f>+'CALCULO TARIFAS CC '!$R$45</f>
        <v>0.67365264550770809</v>
      </c>
      <c r="F561" s="39">
        <f t="shared" ref="F561:F570" si="49">ROUND(J561,4)</f>
        <v>1129.1044999999999</v>
      </c>
      <c r="G561" s="327">
        <f t="shared" si="48"/>
        <v>760.62</v>
      </c>
      <c r="H561" s="319" t="s">
        <v>253</v>
      </c>
      <c r="I561" s="285" t="s">
        <v>359</v>
      </c>
      <c r="J561" s="285">
        <v>1129.1044999999999</v>
      </c>
      <c r="K561" s="350"/>
      <c r="L561" s="350"/>
      <c r="M561" s="350"/>
    </row>
    <row r="562" spans="1:13" s="353" customFormat="1" x14ac:dyDescent="0.25">
      <c r="A562" s="328">
        <f t="shared" si="43"/>
        <v>560</v>
      </c>
      <c r="B562" s="196" t="s">
        <v>20</v>
      </c>
      <c r="C562" s="37" t="str">
        <f t="shared" si="41"/>
        <v>6UTORREALBA</v>
      </c>
      <c r="D562" s="37"/>
      <c r="E562" s="38">
        <f>+'CALCULO TARIFAS CC '!$R$45</f>
        <v>0.67365264550770809</v>
      </c>
      <c r="F562" s="39">
        <f t="shared" si="49"/>
        <v>248.30289999999999</v>
      </c>
      <c r="G562" s="327">
        <f t="shared" si="48"/>
        <v>167.27</v>
      </c>
      <c r="H562" s="319" t="s">
        <v>253</v>
      </c>
      <c r="I562" s="285" t="s">
        <v>331</v>
      </c>
      <c r="J562" s="285">
        <v>248.30289999999999</v>
      </c>
      <c r="K562" s="350"/>
      <c r="L562" s="350"/>
      <c r="M562" s="350"/>
    </row>
    <row r="563" spans="1:13" s="353" customFormat="1" x14ac:dyDescent="0.25">
      <c r="A563" s="328">
        <f t="shared" si="43"/>
        <v>561</v>
      </c>
      <c r="B563" s="196" t="s">
        <v>20</v>
      </c>
      <c r="C563" s="37" t="str">
        <f t="shared" si="41"/>
        <v>6UTORREPMA</v>
      </c>
      <c r="D563" s="37"/>
      <c r="E563" s="38">
        <f>+'CALCULO TARIFAS CC '!$R$45</f>
        <v>0.67365264550770809</v>
      </c>
      <c r="F563" s="39">
        <f t="shared" si="49"/>
        <v>36.8399</v>
      </c>
      <c r="G563" s="327">
        <f t="shared" si="48"/>
        <v>24.82</v>
      </c>
      <c r="H563" s="319" t="s">
        <v>253</v>
      </c>
      <c r="I563" s="285" t="s">
        <v>807</v>
      </c>
      <c r="J563" s="285">
        <v>36.8399</v>
      </c>
      <c r="K563" s="350"/>
      <c r="L563" s="350"/>
      <c r="M563" s="350"/>
    </row>
    <row r="564" spans="1:13" s="353" customFormat="1" x14ac:dyDescent="0.25">
      <c r="A564" s="328">
        <f t="shared" si="43"/>
        <v>562</v>
      </c>
      <c r="B564" s="196" t="s">
        <v>20</v>
      </c>
      <c r="C564" s="37" t="str">
        <f t="shared" si="41"/>
        <v>6UTOWNCENTER</v>
      </c>
      <c r="D564" s="37"/>
      <c r="E564" s="38">
        <f>+'CALCULO TARIFAS CC '!$R$45</f>
        <v>0.67365264550770809</v>
      </c>
      <c r="F564" s="39">
        <f t="shared" si="49"/>
        <v>1166.9163000000001</v>
      </c>
      <c r="G564" s="327">
        <f t="shared" si="48"/>
        <v>786.1</v>
      </c>
      <c r="H564" s="319" t="s">
        <v>253</v>
      </c>
      <c r="I564" s="285" t="s">
        <v>600</v>
      </c>
      <c r="J564" s="285">
        <v>1166.9163000000001</v>
      </c>
      <c r="K564" s="350"/>
      <c r="L564" s="350"/>
      <c r="M564" s="350"/>
    </row>
    <row r="565" spans="1:13" s="353" customFormat="1" x14ac:dyDescent="0.25">
      <c r="A565" s="328">
        <f t="shared" si="43"/>
        <v>563</v>
      </c>
      <c r="B565" s="196" t="s">
        <v>20</v>
      </c>
      <c r="C565" s="37" t="str">
        <f t="shared" si="41"/>
        <v>6UTUBOTEC</v>
      </c>
      <c r="D565" s="37"/>
      <c r="E565" s="38">
        <f>+'CALCULO TARIFAS CC '!$R$45</f>
        <v>0.67365264550770809</v>
      </c>
      <c r="F565" s="39">
        <f t="shared" si="49"/>
        <v>416.57549999999998</v>
      </c>
      <c r="G565" s="327">
        <f t="shared" si="48"/>
        <v>280.63</v>
      </c>
      <c r="H565" s="319" t="s">
        <v>253</v>
      </c>
      <c r="I565" s="285" t="s">
        <v>330</v>
      </c>
      <c r="J565" s="285">
        <v>416.57549999999998</v>
      </c>
      <c r="K565" s="350"/>
      <c r="L565" s="350"/>
      <c r="M565" s="350"/>
    </row>
    <row r="566" spans="1:13" s="353" customFormat="1" x14ac:dyDescent="0.25">
      <c r="A566" s="328">
        <f t="shared" si="43"/>
        <v>564</v>
      </c>
      <c r="B566" s="196" t="s">
        <v>20</v>
      </c>
      <c r="C566" s="37" t="str">
        <f t="shared" si="41"/>
        <v>6UTVNCAZUL</v>
      </c>
      <c r="D566" s="37"/>
      <c r="E566" s="38">
        <f>+'CALCULO TARIFAS CC '!$R$45</f>
        <v>0.67365264550770809</v>
      </c>
      <c r="F566" s="39">
        <f t="shared" si="49"/>
        <v>128.5264</v>
      </c>
      <c r="G566" s="327">
        <f t="shared" si="48"/>
        <v>86.58</v>
      </c>
      <c r="H566" s="319" t="s">
        <v>253</v>
      </c>
      <c r="I566" s="285" t="s">
        <v>636</v>
      </c>
      <c r="J566" s="285">
        <v>128.5264</v>
      </c>
      <c r="K566" s="350"/>
      <c r="L566" s="350"/>
      <c r="M566" s="350"/>
    </row>
    <row r="567" spans="1:13" s="353" customFormat="1" x14ac:dyDescent="0.25">
      <c r="A567" s="328">
        <f t="shared" si="43"/>
        <v>565</v>
      </c>
      <c r="B567" s="196" t="s">
        <v>20</v>
      </c>
      <c r="C567" s="37" t="str">
        <f t="shared" si="41"/>
        <v>6UTZANETATOS</v>
      </c>
      <c r="D567" s="37"/>
      <c r="E567" s="38">
        <f>+'CALCULO TARIFAS CC '!$R$45</f>
        <v>0.67365264550770809</v>
      </c>
      <c r="F567" s="39">
        <f t="shared" si="49"/>
        <v>307.61430000000001</v>
      </c>
      <c r="G567" s="327">
        <f t="shared" si="48"/>
        <v>207.23</v>
      </c>
      <c r="H567" s="319" t="s">
        <v>253</v>
      </c>
      <c r="I567" s="285" t="s">
        <v>531</v>
      </c>
      <c r="J567" s="285">
        <v>307.61430000000001</v>
      </c>
      <c r="K567" s="350"/>
      <c r="L567" s="350"/>
      <c r="M567" s="350"/>
    </row>
    <row r="568" spans="1:13" s="353" customFormat="1" x14ac:dyDescent="0.25">
      <c r="A568" s="328">
        <f t="shared" si="43"/>
        <v>566</v>
      </c>
      <c r="B568" s="196" t="s">
        <v>20</v>
      </c>
      <c r="C568" s="37" t="str">
        <f t="shared" si="41"/>
        <v>6UUIP</v>
      </c>
      <c r="D568" s="37"/>
      <c r="E568" s="38">
        <f>+'CALCULO TARIFAS CC '!$R$45</f>
        <v>0.67365264550770809</v>
      </c>
      <c r="F568" s="39">
        <f t="shared" si="49"/>
        <v>87.129199999999997</v>
      </c>
      <c r="G568" s="327">
        <f t="shared" si="48"/>
        <v>58.69</v>
      </c>
      <c r="H568" s="319" t="s">
        <v>253</v>
      </c>
      <c r="I568" s="285" t="s">
        <v>808</v>
      </c>
      <c r="J568" s="285">
        <v>87.129199999999997</v>
      </c>
      <c r="K568" s="350"/>
      <c r="L568" s="350"/>
      <c r="M568" s="350"/>
    </row>
    <row r="569" spans="1:13" s="353" customFormat="1" x14ac:dyDescent="0.25">
      <c r="A569" s="328">
        <f t="shared" si="43"/>
        <v>567</v>
      </c>
      <c r="B569" s="196" t="s">
        <v>20</v>
      </c>
      <c r="C569" s="37" t="str">
        <f t="shared" si="41"/>
        <v>6UVH_CIA</v>
      </c>
      <c r="D569" s="37"/>
      <c r="E569" s="38">
        <f>+'CALCULO TARIFAS CC '!$R$45</f>
        <v>0.67365264550770809</v>
      </c>
      <c r="F569" s="39">
        <f t="shared" si="49"/>
        <v>55.110999999999997</v>
      </c>
      <c r="G569" s="327">
        <f t="shared" si="48"/>
        <v>37.130000000000003</v>
      </c>
      <c r="H569" s="319" t="s">
        <v>253</v>
      </c>
      <c r="I569" s="285" t="s">
        <v>87</v>
      </c>
      <c r="J569" s="285">
        <v>55.110999999999997</v>
      </c>
      <c r="K569" s="350"/>
      <c r="L569" s="350"/>
      <c r="M569" s="350"/>
    </row>
    <row r="570" spans="1:13" s="353" customFormat="1" x14ac:dyDescent="0.25">
      <c r="A570" s="328">
        <f t="shared" si="43"/>
        <v>568</v>
      </c>
      <c r="B570" s="196" t="s">
        <v>20</v>
      </c>
      <c r="C570" s="37" t="str">
        <f t="shared" si="41"/>
        <v>6UVH_DES</v>
      </c>
      <c r="D570" s="37"/>
      <c r="E570" s="38">
        <f>+'CALCULO TARIFAS CC '!$R$45</f>
        <v>0.67365264550770809</v>
      </c>
      <c r="F570" s="39">
        <f t="shared" si="49"/>
        <v>55.263399999999997</v>
      </c>
      <c r="G570" s="327">
        <f t="shared" si="48"/>
        <v>37.229999999999997</v>
      </c>
      <c r="H570" s="319" t="s">
        <v>253</v>
      </c>
      <c r="I570" s="285" t="s">
        <v>317</v>
      </c>
      <c r="J570" s="285">
        <v>55.263399999999997</v>
      </c>
      <c r="K570" s="350"/>
      <c r="L570" s="350"/>
      <c r="M570" s="350"/>
    </row>
    <row r="571" spans="1:13" s="364" customFormat="1" x14ac:dyDescent="0.25">
      <c r="A571" s="328">
        <f t="shared" si="43"/>
        <v>569</v>
      </c>
      <c r="B571" s="196" t="s">
        <v>20</v>
      </c>
      <c r="C571" s="37" t="str">
        <f t="shared" si="41"/>
        <v>6UVH_TOC</v>
      </c>
      <c r="D571" s="37"/>
      <c r="E571" s="38">
        <f>+'CALCULO TARIFAS CC '!$R$45</f>
        <v>0.67365264550770809</v>
      </c>
      <c r="F571" s="39">
        <f t="shared" ref="F571:F580" si="50">ROUND(J571,4)</f>
        <v>35.834600000000002</v>
      </c>
      <c r="G571" s="327">
        <f t="shared" ref="G571:G580" si="51">ROUND(F571*E571,2)</f>
        <v>24.14</v>
      </c>
      <c r="H571" s="319" t="s">
        <v>253</v>
      </c>
      <c r="I571" s="285" t="s">
        <v>326</v>
      </c>
      <c r="J571" s="285">
        <v>35.834600000000002</v>
      </c>
      <c r="K571" s="350"/>
      <c r="L571" s="350"/>
      <c r="M571" s="350"/>
    </row>
    <row r="572" spans="1:13" s="364" customFormat="1" x14ac:dyDescent="0.25">
      <c r="A572" s="328">
        <f t="shared" si="43"/>
        <v>570</v>
      </c>
      <c r="B572" s="196" t="s">
        <v>20</v>
      </c>
      <c r="C572" s="37" t="str">
        <f t="shared" si="41"/>
        <v>6UVIVUNIDOS</v>
      </c>
      <c r="D572" s="37"/>
      <c r="E572" s="38">
        <f>+'CALCULO TARIFAS CC '!$R$45</f>
        <v>0.67365264550770809</v>
      </c>
      <c r="F572" s="39">
        <f t="shared" si="50"/>
        <v>175.0823</v>
      </c>
      <c r="G572" s="327">
        <f t="shared" si="51"/>
        <v>117.94</v>
      </c>
      <c r="H572" s="319" t="s">
        <v>253</v>
      </c>
      <c r="I572" s="285" t="s">
        <v>532</v>
      </c>
      <c r="J572" s="285">
        <v>175.0823</v>
      </c>
      <c r="K572" s="350"/>
      <c r="L572" s="350"/>
      <c r="M572" s="350"/>
    </row>
    <row r="573" spans="1:13" s="364" customFormat="1" x14ac:dyDescent="0.25">
      <c r="A573" s="328">
        <f t="shared" si="43"/>
        <v>571</v>
      </c>
      <c r="B573" s="196" t="s">
        <v>20</v>
      </c>
      <c r="C573" s="37" t="str">
        <f t="shared" si="41"/>
        <v>6UVMERCA</v>
      </c>
      <c r="D573" s="37"/>
      <c r="E573" s="38">
        <f>+'CALCULO TARIFAS CC '!$R$45</f>
        <v>0.67365264550770809</v>
      </c>
      <c r="F573" s="39">
        <f t="shared" si="50"/>
        <v>59.100999999999999</v>
      </c>
      <c r="G573" s="327">
        <f t="shared" si="51"/>
        <v>39.81</v>
      </c>
      <c r="H573" s="319" t="s">
        <v>253</v>
      </c>
      <c r="I573" s="285" t="s">
        <v>437</v>
      </c>
      <c r="J573" s="285">
        <v>59.100999999999999</v>
      </c>
      <c r="K573" s="350"/>
      <c r="L573" s="350"/>
      <c r="M573" s="350"/>
    </row>
    <row r="574" spans="1:13" s="364" customFormat="1" x14ac:dyDescent="0.25">
      <c r="A574" s="328">
        <f t="shared" si="43"/>
        <v>572</v>
      </c>
      <c r="B574" s="196" t="s">
        <v>20</v>
      </c>
      <c r="C574" s="37" t="str">
        <f t="shared" si="41"/>
        <v>6UVTA_PACIFI</v>
      </c>
      <c r="D574" s="37"/>
      <c r="E574" s="38">
        <f>+'CALCULO TARIFAS CC '!$R$45</f>
        <v>0.67365264550770809</v>
      </c>
      <c r="F574" s="39">
        <f t="shared" si="50"/>
        <v>28.498200000000001</v>
      </c>
      <c r="G574" s="327">
        <f t="shared" si="51"/>
        <v>19.2</v>
      </c>
      <c r="H574" s="319" t="s">
        <v>253</v>
      </c>
      <c r="I574" s="285" t="s">
        <v>924</v>
      </c>
      <c r="J574" s="285">
        <v>28.498200000000001</v>
      </c>
      <c r="K574" s="350"/>
      <c r="L574" s="350"/>
      <c r="M574" s="350"/>
    </row>
    <row r="575" spans="1:13" s="364" customFormat="1" x14ac:dyDescent="0.25">
      <c r="A575" s="328">
        <f t="shared" si="43"/>
        <v>573</v>
      </c>
      <c r="B575" s="196" t="s">
        <v>20</v>
      </c>
      <c r="C575" s="37" t="str">
        <f t="shared" si="41"/>
        <v>6UXACACIA</v>
      </c>
      <c r="D575" s="37"/>
      <c r="E575" s="38">
        <f>+'CALCULO TARIFAS CC '!$R$45</f>
        <v>0.67365264550770809</v>
      </c>
      <c r="F575" s="39">
        <f t="shared" si="50"/>
        <v>260.4828</v>
      </c>
      <c r="G575" s="327">
        <f t="shared" si="51"/>
        <v>175.47</v>
      </c>
      <c r="H575" s="319" t="s">
        <v>253</v>
      </c>
      <c r="I575" s="285" t="s">
        <v>346</v>
      </c>
      <c r="J575" s="285">
        <v>260.4828</v>
      </c>
      <c r="K575" s="350"/>
      <c r="L575" s="350"/>
      <c r="M575" s="350"/>
    </row>
    <row r="576" spans="1:13" s="373" customFormat="1" x14ac:dyDescent="0.25">
      <c r="A576" s="328">
        <f t="shared" si="43"/>
        <v>574</v>
      </c>
      <c r="B576" s="196" t="s">
        <v>20</v>
      </c>
      <c r="C576" s="37" t="str">
        <f t="shared" si="41"/>
        <v>6UXALBROOK</v>
      </c>
      <c r="D576" s="37"/>
      <c r="E576" s="38">
        <f>+'CALCULO TARIFAS CC '!$R$45</f>
        <v>0.67365264550770809</v>
      </c>
      <c r="F576" s="39">
        <f t="shared" si="50"/>
        <v>140.22829999999999</v>
      </c>
      <c r="G576" s="327">
        <f t="shared" si="51"/>
        <v>94.47</v>
      </c>
      <c r="H576" s="319" t="s">
        <v>253</v>
      </c>
      <c r="I576" s="285" t="s">
        <v>404</v>
      </c>
      <c r="J576" s="285">
        <v>140.22829999999999</v>
      </c>
      <c r="K576" s="350"/>
      <c r="L576" s="350"/>
      <c r="M576" s="350"/>
    </row>
    <row r="577" spans="1:13" s="373" customFormat="1" x14ac:dyDescent="0.25">
      <c r="A577" s="328">
        <f t="shared" si="43"/>
        <v>575</v>
      </c>
      <c r="B577" s="196" t="s">
        <v>20</v>
      </c>
      <c r="C577" s="37" t="str">
        <f t="shared" si="41"/>
        <v>6UXANCLAS</v>
      </c>
      <c r="D577" s="37"/>
      <c r="E577" s="38">
        <f>+'CALCULO TARIFAS CC '!$R$45</f>
        <v>0.67365264550770809</v>
      </c>
      <c r="F577" s="39">
        <f t="shared" si="50"/>
        <v>124.8861</v>
      </c>
      <c r="G577" s="327">
        <f t="shared" si="51"/>
        <v>84.13</v>
      </c>
      <c r="H577" s="319" t="s">
        <v>253</v>
      </c>
      <c r="I577" s="285" t="s">
        <v>339</v>
      </c>
      <c r="J577" s="285">
        <v>124.8861</v>
      </c>
      <c r="K577" s="350"/>
      <c r="L577" s="350"/>
      <c r="M577" s="350"/>
    </row>
    <row r="578" spans="1:13" s="353" customFormat="1" x14ac:dyDescent="0.25">
      <c r="A578" s="328">
        <f t="shared" si="43"/>
        <v>576</v>
      </c>
      <c r="B578" s="196" t="s">
        <v>20</v>
      </c>
      <c r="C578" s="37" t="str">
        <f t="shared" si="41"/>
        <v>6UXARRAIJ</v>
      </c>
      <c r="D578" s="37"/>
      <c r="E578" s="38">
        <f>+'CALCULO TARIFAS CC '!$R$45</f>
        <v>0.67365264550770809</v>
      </c>
      <c r="F578" s="39">
        <f t="shared" si="50"/>
        <v>322.0188</v>
      </c>
      <c r="G578" s="327">
        <f t="shared" si="51"/>
        <v>216.93</v>
      </c>
      <c r="H578" s="319" t="s">
        <v>253</v>
      </c>
      <c r="I578" s="285" t="s">
        <v>373</v>
      </c>
      <c r="J578" s="285">
        <v>322.0188</v>
      </c>
      <c r="K578" s="350"/>
      <c r="L578" s="350"/>
      <c r="M578" s="350"/>
    </row>
    <row r="579" spans="1:13" s="373" customFormat="1" x14ac:dyDescent="0.25">
      <c r="A579" s="328">
        <f t="shared" si="43"/>
        <v>577</v>
      </c>
      <c r="B579" s="196" t="s">
        <v>20</v>
      </c>
      <c r="C579" s="37" t="str">
        <f t="shared" ref="C579:C595" si="52">UPPER(I579)</f>
        <v>6UXBUGABA</v>
      </c>
      <c r="D579" s="37"/>
      <c r="E579" s="38">
        <f>+'CALCULO TARIFAS CC '!$R$45</f>
        <v>0.67365264550770809</v>
      </c>
      <c r="F579" s="39">
        <f t="shared" si="50"/>
        <v>162.0411</v>
      </c>
      <c r="G579" s="327">
        <f t="shared" si="51"/>
        <v>109.16</v>
      </c>
      <c r="H579" s="319" t="s">
        <v>253</v>
      </c>
      <c r="I579" s="285" t="s">
        <v>809</v>
      </c>
      <c r="J579" s="285">
        <v>162.0411</v>
      </c>
      <c r="K579" s="350"/>
      <c r="L579" s="350"/>
      <c r="M579" s="350"/>
    </row>
    <row r="580" spans="1:13" s="373" customFormat="1" x14ac:dyDescent="0.25">
      <c r="A580" s="328">
        <f t="shared" si="43"/>
        <v>578</v>
      </c>
      <c r="B580" s="196" t="s">
        <v>20</v>
      </c>
      <c r="C580" s="37" t="str">
        <f t="shared" si="52"/>
        <v>6UXCATIVA</v>
      </c>
      <c r="D580" s="37"/>
      <c r="E580" s="38">
        <f>+'CALCULO TARIFAS CC '!$R$45</f>
        <v>0.67365264550770809</v>
      </c>
      <c r="F580" s="39">
        <f t="shared" si="50"/>
        <v>172.8879</v>
      </c>
      <c r="G580" s="327">
        <f t="shared" si="51"/>
        <v>116.47</v>
      </c>
      <c r="H580" s="319" t="s">
        <v>253</v>
      </c>
      <c r="I580" s="285" t="s">
        <v>569</v>
      </c>
      <c r="J580" s="285">
        <v>172.8879</v>
      </c>
      <c r="K580" s="350"/>
      <c r="L580" s="350"/>
      <c r="M580" s="350"/>
    </row>
    <row r="581" spans="1:13" s="377" customFormat="1" x14ac:dyDescent="0.25">
      <c r="A581" s="328">
        <f t="shared" ref="A581:A604" si="53">A580+1</f>
        <v>579</v>
      </c>
      <c r="B581" s="196" t="s">
        <v>20</v>
      </c>
      <c r="C581" s="37" t="str">
        <f t="shared" si="52"/>
        <v>6UXCHANG</v>
      </c>
      <c r="D581" s="37"/>
      <c r="E581" s="38">
        <f>+'CALCULO TARIFAS CC '!$R$45</f>
        <v>0.67365264550770809</v>
      </c>
      <c r="F581" s="39">
        <f t="shared" ref="F581:F595" si="54">ROUND(J581,4)</f>
        <v>61.996299999999998</v>
      </c>
      <c r="G581" s="327">
        <f t="shared" ref="G581:G595" si="55">ROUND(F581*E581,2)</f>
        <v>41.76</v>
      </c>
      <c r="H581" s="319" t="s">
        <v>253</v>
      </c>
      <c r="I581" s="285" t="s">
        <v>570</v>
      </c>
      <c r="J581" s="285">
        <v>61.996299999999998</v>
      </c>
      <c r="K581" s="350"/>
      <c r="L581" s="350"/>
      <c r="M581" s="350"/>
    </row>
    <row r="582" spans="1:13" s="377" customFormat="1" x14ac:dyDescent="0.25">
      <c r="A582" s="328">
        <f t="shared" si="53"/>
        <v>580</v>
      </c>
      <c r="B582" s="196" t="s">
        <v>20</v>
      </c>
      <c r="C582" s="37" t="str">
        <f t="shared" si="52"/>
        <v>6UXCHEPO</v>
      </c>
      <c r="D582" s="37"/>
      <c r="E582" s="38">
        <f>+'CALCULO TARIFAS CC '!$R$45</f>
        <v>0.67365264550770809</v>
      </c>
      <c r="F582" s="39">
        <f t="shared" si="54"/>
        <v>52.495399999999997</v>
      </c>
      <c r="G582" s="327">
        <f t="shared" si="55"/>
        <v>35.36</v>
      </c>
      <c r="H582" s="319" t="s">
        <v>253</v>
      </c>
      <c r="I582" s="285" t="s">
        <v>905</v>
      </c>
      <c r="J582" s="285">
        <v>52.495399999999997</v>
      </c>
      <c r="K582" s="350"/>
      <c r="L582" s="350"/>
      <c r="M582" s="350"/>
    </row>
    <row r="583" spans="1:13" s="377" customFormat="1" x14ac:dyDescent="0.25">
      <c r="A583" s="328">
        <f t="shared" si="53"/>
        <v>581</v>
      </c>
      <c r="B583" s="196" t="s">
        <v>20</v>
      </c>
      <c r="C583" s="37" t="str">
        <f t="shared" si="52"/>
        <v>6UXCHITRE</v>
      </c>
      <c r="D583" s="37"/>
      <c r="E583" s="38">
        <f>+'CALCULO TARIFAS CC '!$R$45</f>
        <v>0.67365264550770809</v>
      </c>
      <c r="F583" s="39">
        <f t="shared" si="54"/>
        <v>219.0119</v>
      </c>
      <c r="G583" s="327">
        <f t="shared" si="55"/>
        <v>147.54</v>
      </c>
      <c r="H583" s="319" t="s">
        <v>253</v>
      </c>
      <c r="I583" s="285" t="s">
        <v>341</v>
      </c>
      <c r="J583" s="285">
        <v>219.0119</v>
      </c>
      <c r="K583" s="350"/>
      <c r="L583" s="350"/>
      <c r="M583" s="350"/>
    </row>
    <row r="584" spans="1:13" s="377" customFormat="1" x14ac:dyDescent="0.25">
      <c r="A584" s="328">
        <f t="shared" si="53"/>
        <v>582</v>
      </c>
      <c r="B584" s="196" t="s">
        <v>20</v>
      </c>
      <c r="C584" s="37" t="str">
        <f t="shared" si="52"/>
        <v>6UXCHORRILLO</v>
      </c>
      <c r="D584" s="37"/>
      <c r="E584" s="38">
        <f>+'CALCULO TARIFAS CC '!$R$45</f>
        <v>0.67365264550770809</v>
      </c>
      <c r="F584" s="39">
        <f t="shared" si="54"/>
        <v>118.7788</v>
      </c>
      <c r="G584" s="327">
        <f t="shared" si="55"/>
        <v>80.02</v>
      </c>
      <c r="H584" s="319" t="s">
        <v>253</v>
      </c>
      <c r="I584" s="285" t="s">
        <v>571</v>
      </c>
      <c r="J584" s="285">
        <v>118.7788</v>
      </c>
      <c r="K584" s="350"/>
      <c r="L584" s="350"/>
      <c r="M584" s="350"/>
    </row>
    <row r="585" spans="1:13" s="377" customFormat="1" x14ac:dyDescent="0.25">
      <c r="A585" s="328">
        <f t="shared" si="53"/>
        <v>583</v>
      </c>
      <c r="B585" s="196" t="s">
        <v>20</v>
      </c>
      <c r="C585" s="37" t="str">
        <f t="shared" si="52"/>
        <v>6UXCREY</v>
      </c>
      <c r="D585" s="37"/>
      <c r="E585" s="38">
        <f>+'CALCULO TARIFAS CC '!$R$45</f>
        <v>0.67365264550770809</v>
      </c>
      <c r="F585" s="39">
        <f t="shared" si="54"/>
        <v>258.76310000000001</v>
      </c>
      <c r="G585" s="327">
        <f t="shared" si="55"/>
        <v>174.32</v>
      </c>
      <c r="H585" s="319" t="s">
        <v>253</v>
      </c>
      <c r="I585" s="285" t="s">
        <v>344</v>
      </c>
      <c r="J585" s="285">
        <v>258.76310000000001</v>
      </c>
      <c r="K585" s="350"/>
      <c r="L585" s="350"/>
      <c r="M585" s="350"/>
    </row>
    <row r="586" spans="1:13" s="377" customFormat="1" x14ac:dyDescent="0.25">
      <c r="A586" s="328">
        <f t="shared" si="53"/>
        <v>584</v>
      </c>
      <c r="B586" s="196" t="s">
        <v>20</v>
      </c>
      <c r="C586" s="37" t="str">
        <f t="shared" si="52"/>
        <v>6UXDAVID</v>
      </c>
      <c r="D586" s="37"/>
      <c r="E586" s="38">
        <f>+'CALCULO TARIFAS CC '!$R$45</f>
        <v>0.67365264550770809</v>
      </c>
      <c r="F586" s="39">
        <f t="shared" si="54"/>
        <v>189.92500000000001</v>
      </c>
      <c r="G586" s="327">
        <f t="shared" si="55"/>
        <v>127.94</v>
      </c>
      <c r="H586" s="319" t="s">
        <v>253</v>
      </c>
      <c r="I586" s="285" t="s">
        <v>343</v>
      </c>
      <c r="J586" s="285">
        <v>189.92500000000001</v>
      </c>
      <c r="K586" s="350"/>
      <c r="L586" s="350"/>
      <c r="M586" s="350"/>
    </row>
    <row r="587" spans="1:13" s="377" customFormat="1" x14ac:dyDescent="0.25">
      <c r="A587" s="328">
        <f t="shared" si="53"/>
        <v>585</v>
      </c>
      <c r="B587" s="196" t="s">
        <v>20</v>
      </c>
      <c r="C587" s="37" t="str">
        <f t="shared" si="52"/>
        <v>6UXELCOCO</v>
      </c>
      <c r="D587" s="37"/>
      <c r="E587" s="38">
        <f>+'CALCULO TARIFAS CC '!$R$45</f>
        <v>0.67365264550770809</v>
      </c>
      <c r="F587" s="39">
        <f t="shared" si="54"/>
        <v>308.209</v>
      </c>
      <c r="G587" s="327">
        <f t="shared" si="55"/>
        <v>207.63</v>
      </c>
      <c r="H587" s="319" t="s">
        <v>253</v>
      </c>
      <c r="I587" s="285" t="s">
        <v>392</v>
      </c>
      <c r="J587" s="285">
        <v>308.209</v>
      </c>
      <c r="K587" s="350"/>
      <c r="L587" s="350"/>
      <c r="M587" s="350"/>
    </row>
    <row r="588" spans="1:13" s="377" customFormat="1" x14ac:dyDescent="0.25">
      <c r="A588" s="328">
        <f t="shared" si="53"/>
        <v>586</v>
      </c>
      <c r="B588" s="196" t="s">
        <v>20</v>
      </c>
      <c r="C588" s="37" t="str">
        <f t="shared" si="52"/>
        <v>6UXLAGO</v>
      </c>
      <c r="D588" s="37"/>
      <c r="E588" s="38">
        <f>+'CALCULO TARIFAS CC '!$R$45</f>
        <v>0.67365264550770809</v>
      </c>
      <c r="F588" s="39">
        <f t="shared" si="54"/>
        <v>163.68520000000001</v>
      </c>
      <c r="G588" s="327">
        <f t="shared" si="55"/>
        <v>110.27</v>
      </c>
      <c r="H588" s="319" t="s">
        <v>253</v>
      </c>
      <c r="I588" s="285" t="s">
        <v>345</v>
      </c>
      <c r="J588" s="285">
        <v>163.68520000000001</v>
      </c>
      <c r="K588" s="350"/>
      <c r="L588" s="350"/>
      <c r="M588" s="350"/>
    </row>
    <row r="589" spans="1:13" s="377" customFormat="1" x14ac:dyDescent="0.25">
      <c r="A589" s="328">
        <f t="shared" si="53"/>
        <v>587</v>
      </c>
      <c r="B589" s="196" t="s">
        <v>20</v>
      </c>
      <c r="C589" s="37" t="str">
        <f t="shared" si="52"/>
        <v>6UXLASTABLAS</v>
      </c>
      <c r="D589" s="37"/>
      <c r="E589" s="38">
        <f>+'CALCULO TARIFAS CC '!$R$45</f>
        <v>0.67365264550770809</v>
      </c>
      <c r="F589" s="39">
        <f t="shared" si="54"/>
        <v>102.1232</v>
      </c>
      <c r="G589" s="327">
        <f t="shared" si="55"/>
        <v>68.8</v>
      </c>
      <c r="H589" s="319" t="s">
        <v>253</v>
      </c>
      <c r="I589" s="285" t="s">
        <v>810</v>
      </c>
      <c r="J589" s="285">
        <v>102.1232</v>
      </c>
      <c r="K589" s="350"/>
      <c r="L589" s="350"/>
      <c r="M589" s="350"/>
    </row>
    <row r="590" spans="1:13" s="377" customFormat="1" x14ac:dyDescent="0.25">
      <c r="A590" s="328">
        <f t="shared" si="53"/>
        <v>588</v>
      </c>
      <c r="B590" s="196" t="s">
        <v>20</v>
      </c>
      <c r="C590" s="37" t="str">
        <f t="shared" si="52"/>
        <v>6UXMRICO</v>
      </c>
      <c r="D590" s="37"/>
      <c r="E590" s="38">
        <f>+'CALCULO TARIFAS CC '!$R$45</f>
        <v>0.67365264550770809</v>
      </c>
      <c r="F590" s="39">
        <f t="shared" si="54"/>
        <v>299.31209999999999</v>
      </c>
      <c r="G590" s="327">
        <f t="shared" si="55"/>
        <v>201.63</v>
      </c>
      <c r="H590" s="319" t="s">
        <v>253</v>
      </c>
      <c r="I590" s="285" t="s">
        <v>348</v>
      </c>
      <c r="J590" s="285">
        <v>299.31209999999999</v>
      </c>
      <c r="K590" s="350"/>
      <c r="L590" s="350"/>
      <c r="M590" s="350"/>
    </row>
    <row r="591" spans="1:13" s="377" customFormat="1" x14ac:dyDescent="0.25">
      <c r="A591" s="328">
        <f t="shared" si="53"/>
        <v>589</v>
      </c>
      <c r="B591" s="196" t="s">
        <v>20</v>
      </c>
      <c r="C591" s="37" t="str">
        <f t="shared" si="52"/>
        <v>6UXOAGUA</v>
      </c>
      <c r="D591" s="37"/>
      <c r="E591" s="38">
        <f>+'CALCULO TARIFAS CC '!$R$45</f>
        <v>0.67365264550770809</v>
      </c>
      <c r="F591" s="39">
        <f t="shared" si="54"/>
        <v>377.17660000000001</v>
      </c>
      <c r="G591" s="327">
        <f t="shared" si="55"/>
        <v>254.09</v>
      </c>
      <c r="H591" s="319" t="s">
        <v>253</v>
      </c>
      <c r="I591" s="285" t="s">
        <v>350</v>
      </c>
      <c r="J591" s="285">
        <v>377.17660000000001</v>
      </c>
      <c r="K591" s="350"/>
      <c r="L591" s="350"/>
      <c r="M591" s="350"/>
    </row>
    <row r="592" spans="1:13" s="377" customFormat="1" x14ac:dyDescent="0.25">
      <c r="A592" s="328">
        <f t="shared" si="53"/>
        <v>590</v>
      </c>
      <c r="B592" s="196" t="s">
        <v>20</v>
      </c>
      <c r="C592" s="37" t="str">
        <f t="shared" si="52"/>
        <v>6UXOFICENT</v>
      </c>
      <c r="D592" s="37"/>
      <c r="E592" s="38">
        <f>+'CALCULO TARIFAS CC '!$R$45</f>
        <v>0.67365264550770809</v>
      </c>
      <c r="F592" s="39">
        <f t="shared" si="54"/>
        <v>85.462199999999996</v>
      </c>
      <c r="G592" s="327">
        <f t="shared" si="55"/>
        <v>57.57</v>
      </c>
      <c r="H592" s="319" t="s">
        <v>253</v>
      </c>
      <c r="I592" s="285" t="s">
        <v>349</v>
      </c>
      <c r="J592" s="285">
        <v>85.462199999999996</v>
      </c>
      <c r="K592" s="350"/>
      <c r="L592" s="350"/>
      <c r="M592" s="350"/>
    </row>
    <row r="593" spans="1:15" s="377" customFormat="1" x14ac:dyDescent="0.25">
      <c r="A593" s="328">
        <f t="shared" si="53"/>
        <v>591</v>
      </c>
      <c r="B593" s="196" t="s">
        <v>20</v>
      </c>
      <c r="C593" s="37" t="str">
        <f t="shared" si="52"/>
        <v>6UXPACORA</v>
      </c>
      <c r="D593" s="37"/>
      <c r="E593" s="38">
        <f>+'CALCULO TARIFAS CC '!$R$45</f>
        <v>0.67365264550770809</v>
      </c>
      <c r="F593" s="39">
        <f t="shared" si="54"/>
        <v>145.4744</v>
      </c>
      <c r="G593" s="327">
        <f t="shared" si="55"/>
        <v>98</v>
      </c>
      <c r="H593" s="319" t="s">
        <v>253</v>
      </c>
      <c r="I593" s="285" t="s">
        <v>351</v>
      </c>
      <c r="J593" s="285">
        <v>145.4744</v>
      </c>
      <c r="K593" s="350"/>
      <c r="L593" s="350"/>
      <c r="M593" s="350"/>
    </row>
    <row r="594" spans="1:15" s="377" customFormat="1" x14ac:dyDescent="0.25">
      <c r="A594" s="328">
        <f t="shared" si="53"/>
        <v>592</v>
      </c>
      <c r="B594" s="196" t="s">
        <v>20</v>
      </c>
      <c r="C594" s="37" t="str">
        <f t="shared" si="52"/>
        <v>6UXPNOME</v>
      </c>
      <c r="D594" s="37"/>
      <c r="E594" s="38">
        <f>+'CALCULO TARIFAS CC '!$R$45</f>
        <v>0.67365264550770809</v>
      </c>
      <c r="F594" s="39">
        <f t="shared" si="54"/>
        <v>160.53190000000001</v>
      </c>
      <c r="G594" s="327">
        <f t="shared" si="55"/>
        <v>108.14</v>
      </c>
      <c r="H594" s="319" t="s">
        <v>253</v>
      </c>
      <c r="I594" s="285" t="s">
        <v>533</v>
      </c>
      <c r="J594" s="285">
        <v>160.53190000000001</v>
      </c>
      <c r="K594" s="350"/>
      <c r="L594" s="350"/>
      <c r="M594" s="350"/>
    </row>
    <row r="595" spans="1:15" s="377" customFormat="1" x14ac:dyDescent="0.25">
      <c r="A595" s="328">
        <f t="shared" si="53"/>
        <v>593</v>
      </c>
      <c r="B595" s="196" t="s">
        <v>20</v>
      </c>
      <c r="C595" s="37" t="str">
        <f t="shared" si="52"/>
        <v>6UXPUEBLO</v>
      </c>
      <c r="D595" s="37"/>
      <c r="E595" s="38">
        <f>+'CALCULO TARIFAS CC '!$R$45</f>
        <v>0.67365264550770809</v>
      </c>
      <c r="F595" s="39">
        <f t="shared" si="54"/>
        <v>251.9974</v>
      </c>
      <c r="G595" s="327">
        <f t="shared" si="55"/>
        <v>169.76</v>
      </c>
      <c r="H595" s="319" t="s">
        <v>253</v>
      </c>
      <c r="I595" s="285" t="s">
        <v>347</v>
      </c>
      <c r="J595" s="285">
        <v>251.9974</v>
      </c>
      <c r="K595" s="350"/>
      <c r="L595" s="350"/>
      <c r="M595" s="350"/>
    </row>
    <row r="596" spans="1:15" s="384" customFormat="1" x14ac:dyDescent="0.25">
      <c r="A596" s="328">
        <f t="shared" si="53"/>
        <v>594</v>
      </c>
      <c r="B596" s="196" t="s">
        <v>20</v>
      </c>
      <c r="C596" s="37" t="str">
        <f t="shared" ref="C596" si="56">UPPER(I596)</f>
        <v>6UXSBANITA</v>
      </c>
      <c r="D596" s="37"/>
      <c r="E596" s="38">
        <f>+'CALCULO TARIFAS CC '!$R$45</f>
        <v>0.67365264550770809</v>
      </c>
      <c r="F596" s="39">
        <f t="shared" ref="F596" si="57">ROUND(J596,4)</f>
        <v>115.8822</v>
      </c>
      <c r="G596" s="327">
        <f t="shared" ref="G596" si="58">ROUND(F596*E596,2)</f>
        <v>78.06</v>
      </c>
      <c r="H596" s="319" t="s">
        <v>253</v>
      </c>
      <c r="I596" s="285" t="s">
        <v>340</v>
      </c>
      <c r="J596" s="285">
        <v>115.8822</v>
      </c>
      <c r="K596" s="350"/>
      <c r="L596" s="350"/>
      <c r="M596" s="350"/>
    </row>
    <row r="597" spans="1:15" s="384" customFormat="1" x14ac:dyDescent="0.25">
      <c r="A597" s="328">
        <f t="shared" si="53"/>
        <v>595</v>
      </c>
      <c r="B597" s="196" t="s">
        <v>20</v>
      </c>
      <c r="C597" s="37" t="str">
        <f t="shared" ref="C597:C604" si="59">UPPER(I597)</f>
        <v>6UXSMGTO</v>
      </c>
      <c r="D597" s="37"/>
      <c r="E597" s="38">
        <f>+'CALCULO TARIFAS CC '!$R$45</f>
        <v>0.67365264550770809</v>
      </c>
      <c r="F597" s="39">
        <f t="shared" ref="F597:F604" si="60">ROUND(J597,4)</f>
        <v>231.6935</v>
      </c>
      <c r="G597" s="327">
        <f t="shared" ref="G597:G604" si="61">ROUND(F597*E597,2)</f>
        <v>156.08000000000001</v>
      </c>
      <c r="H597" s="319" t="s">
        <v>253</v>
      </c>
      <c r="I597" s="285" t="s">
        <v>352</v>
      </c>
      <c r="J597" s="285">
        <v>231.6935</v>
      </c>
      <c r="K597" s="350"/>
      <c r="L597" s="350"/>
      <c r="M597" s="350"/>
    </row>
    <row r="598" spans="1:15" s="384" customFormat="1" x14ac:dyDescent="0.25">
      <c r="A598" s="328">
        <f t="shared" si="53"/>
        <v>596</v>
      </c>
      <c r="B598" s="196" t="s">
        <v>20</v>
      </c>
      <c r="C598" s="37" t="str">
        <f t="shared" si="59"/>
        <v>6UXSTGO</v>
      </c>
      <c r="D598" s="37"/>
      <c r="E598" s="38">
        <f>+'CALCULO TARIFAS CC '!$R$45</f>
        <v>0.67365264550770809</v>
      </c>
      <c r="F598" s="39">
        <f t="shared" si="60"/>
        <v>96.963999999999999</v>
      </c>
      <c r="G598" s="327">
        <f t="shared" si="61"/>
        <v>65.319999999999993</v>
      </c>
      <c r="H598" s="319" t="s">
        <v>253</v>
      </c>
      <c r="I598" s="285" t="s">
        <v>342</v>
      </c>
      <c r="J598" s="285">
        <v>96.963999999999999</v>
      </c>
      <c r="K598" s="350"/>
      <c r="L598" s="350"/>
      <c r="M598" s="350"/>
    </row>
    <row r="599" spans="1:15" s="384" customFormat="1" x14ac:dyDescent="0.25">
      <c r="A599" s="328">
        <f t="shared" si="53"/>
        <v>597</v>
      </c>
      <c r="B599" s="196" t="s">
        <v>20</v>
      </c>
      <c r="C599" s="37" t="str">
        <f t="shared" si="59"/>
        <v>6UXTRANSIST</v>
      </c>
      <c r="D599" s="37"/>
      <c r="E599" s="38">
        <f>+'CALCULO TARIFAS CC '!$R$45</f>
        <v>0.67365264550770809</v>
      </c>
      <c r="F599" s="39">
        <f t="shared" si="60"/>
        <v>198.84110000000001</v>
      </c>
      <c r="G599" s="327">
        <f t="shared" si="61"/>
        <v>133.94999999999999</v>
      </c>
      <c r="H599" s="319" t="s">
        <v>253</v>
      </c>
      <c r="I599" s="285" t="s">
        <v>572</v>
      </c>
      <c r="J599" s="285">
        <v>198.84110000000001</v>
      </c>
      <c r="K599" s="350"/>
      <c r="L599" s="350"/>
      <c r="M599" s="350"/>
    </row>
    <row r="600" spans="1:15" s="384" customFormat="1" x14ac:dyDescent="0.25">
      <c r="A600" s="328">
        <f t="shared" si="53"/>
        <v>598</v>
      </c>
      <c r="B600" s="196" t="s">
        <v>20</v>
      </c>
      <c r="C600" s="37" t="str">
        <f t="shared" si="59"/>
        <v>6UXTSANTGO</v>
      </c>
      <c r="D600" s="37"/>
      <c r="E600" s="38">
        <f>+'CALCULO TARIFAS CC '!$R$45</f>
        <v>0.67365264550770809</v>
      </c>
      <c r="F600" s="39">
        <f t="shared" si="60"/>
        <v>174.79089999999999</v>
      </c>
      <c r="G600" s="327">
        <f t="shared" si="61"/>
        <v>117.75</v>
      </c>
      <c r="H600" s="319" t="s">
        <v>253</v>
      </c>
      <c r="I600" s="285" t="s">
        <v>829</v>
      </c>
      <c r="J600" s="285">
        <v>174.79089999999999</v>
      </c>
      <c r="K600" s="350"/>
      <c r="L600" s="350"/>
      <c r="M600" s="350"/>
    </row>
    <row r="601" spans="1:15" s="384" customFormat="1" x14ac:dyDescent="0.25">
      <c r="A601" s="328">
        <f t="shared" si="53"/>
        <v>599</v>
      </c>
      <c r="B601" s="196" t="s">
        <v>20</v>
      </c>
      <c r="C601" s="37" t="str">
        <f t="shared" si="59"/>
        <v>6UXVALEGRE</v>
      </c>
      <c r="D601" s="37"/>
      <c r="E601" s="38">
        <f>+'CALCULO TARIFAS CC '!$R$45</f>
        <v>0.67365264550770809</v>
      </c>
      <c r="F601" s="39">
        <f t="shared" si="60"/>
        <v>203.0625</v>
      </c>
      <c r="G601" s="327">
        <f t="shared" si="61"/>
        <v>136.79</v>
      </c>
      <c r="H601" s="319" t="s">
        <v>253</v>
      </c>
      <c r="I601" s="285" t="s">
        <v>374</v>
      </c>
      <c r="J601" s="285">
        <v>203.0625</v>
      </c>
      <c r="K601" s="350"/>
      <c r="L601" s="350"/>
      <c r="M601" s="350"/>
    </row>
    <row r="602" spans="1:15" s="384" customFormat="1" x14ac:dyDescent="0.25">
      <c r="A602" s="328">
        <f t="shared" si="53"/>
        <v>600</v>
      </c>
      <c r="B602" s="196" t="s">
        <v>20</v>
      </c>
      <c r="C602" s="37" t="str">
        <f t="shared" si="59"/>
        <v>6UXVISRAEL</v>
      </c>
      <c r="D602" s="37"/>
      <c r="E602" s="38">
        <f>+'CALCULO TARIFAS CC '!$R$45</f>
        <v>0.67365264550770809</v>
      </c>
      <c r="F602" s="39">
        <f t="shared" si="60"/>
        <v>86.813400000000001</v>
      </c>
      <c r="G602" s="327">
        <f t="shared" si="61"/>
        <v>58.48</v>
      </c>
      <c r="H602" s="319" t="s">
        <v>253</v>
      </c>
      <c r="I602" s="285" t="s">
        <v>906</v>
      </c>
      <c r="J602" s="285">
        <v>86.813400000000001</v>
      </c>
      <c r="K602" s="350"/>
      <c r="L602" s="350"/>
      <c r="M602" s="350"/>
    </row>
    <row r="603" spans="1:15" s="384" customFormat="1" x14ac:dyDescent="0.25">
      <c r="A603" s="328">
        <f t="shared" si="53"/>
        <v>601</v>
      </c>
      <c r="B603" s="196" t="s">
        <v>20</v>
      </c>
      <c r="C603" s="37" t="str">
        <f t="shared" si="59"/>
        <v>6UXVLOBOS</v>
      </c>
      <c r="D603" s="37"/>
      <c r="E603" s="38">
        <f>+'CALCULO TARIFAS CC '!$R$45</f>
        <v>0.67365264550770809</v>
      </c>
      <c r="F603" s="39">
        <f t="shared" si="60"/>
        <v>90.605199999999996</v>
      </c>
      <c r="G603" s="327">
        <f t="shared" si="61"/>
        <v>61.04</v>
      </c>
      <c r="H603" s="319" t="s">
        <v>253</v>
      </c>
      <c r="I603" s="285" t="s">
        <v>876</v>
      </c>
      <c r="J603" s="285">
        <v>90.605199999999996</v>
      </c>
      <c r="K603" s="350"/>
      <c r="L603" s="350"/>
      <c r="M603" s="350"/>
    </row>
    <row r="604" spans="1:15" s="384" customFormat="1" x14ac:dyDescent="0.25">
      <c r="A604" s="328">
        <f t="shared" si="53"/>
        <v>602</v>
      </c>
      <c r="B604" s="196" t="s">
        <v>20</v>
      </c>
      <c r="C604" s="37" t="str">
        <f t="shared" si="59"/>
        <v>6UXVLUCRE</v>
      </c>
      <c r="D604" s="37"/>
      <c r="E604" s="38">
        <f>+'CALCULO TARIFAS CC '!$R$45</f>
        <v>0.67365264550770809</v>
      </c>
      <c r="F604" s="39">
        <f t="shared" si="60"/>
        <v>99.557100000000005</v>
      </c>
      <c r="G604" s="327">
        <f t="shared" si="61"/>
        <v>67.069999999999993</v>
      </c>
      <c r="H604" s="319" t="s">
        <v>253</v>
      </c>
      <c r="I604" s="285" t="s">
        <v>353</v>
      </c>
      <c r="J604" s="285">
        <v>99.557100000000005</v>
      </c>
      <c r="K604" s="350"/>
      <c r="L604" s="350"/>
      <c r="M604" s="350"/>
    </row>
    <row r="605" spans="1:15" ht="15.75" thickBot="1" x14ac:dyDescent="0.3">
      <c r="A605" s="329"/>
      <c r="B605" s="214" t="s">
        <v>20</v>
      </c>
      <c r="C605" s="215" t="s">
        <v>281</v>
      </c>
      <c r="D605" s="215"/>
      <c r="E605" s="215"/>
      <c r="F605" s="216">
        <f>ROUND(SUM(F3:F604),4)</f>
        <v>846753.22750000004</v>
      </c>
      <c r="G605" s="330">
        <f>SUM(G3:G604)</f>
        <v>570417.62999999954</v>
      </c>
      <c r="H605" s="320"/>
      <c r="I605" s="286"/>
      <c r="J605" s="285"/>
      <c r="K605" s="349"/>
      <c r="L605" s="349"/>
      <c r="M605" s="349"/>
      <c r="N605" s="342"/>
      <c r="O605" s="342"/>
    </row>
    <row r="606" spans="1:15" ht="15.75" thickBot="1" x14ac:dyDescent="0.3">
      <c r="A606" s="328">
        <f>604+1</f>
        <v>605</v>
      </c>
      <c r="B606" s="81" t="s">
        <v>14</v>
      </c>
      <c r="C606" s="82" t="str">
        <f t="shared" ref="C606" si="62">I606</f>
        <v>5DICE</v>
      </c>
      <c r="D606" s="82"/>
      <c r="E606" s="83">
        <f>+'CALCULO TARIFAS CC '!Q45</f>
        <v>1.7015934957543621</v>
      </c>
      <c r="F606" s="79">
        <f t="shared" ref="F606:F643" si="63">ROUND(J606,4)</f>
        <v>781018.86800000002</v>
      </c>
      <c r="G606" s="332">
        <f>ROUND(F606*E606,2)</f>
        <v>1328976.6299999999</v>
      </c>
      <c r="H606" s="319" t="s">
        <v>278</v>
      </c>
      <c r="I606" s="381" t="s">
        <v>88</v>
      </c>
      <c r="J606" s="382">
        <v>781018.86800000002</v>
      </c>
      <c r="K606" s="351"/>
      <c r="L606" s="351"/>
      <c r="M606" s="351"/>
      <c r="N606" s="342"/>
      <c r="O606" s="342"/>
    </row>
    <row r="607" spans="1:15" x14ac:dyDescent="0.25">
      <c r="A607" s="333">
        <f t="shared" ref="A607:A646" si="64">+A606+1</f>
        <v>606</v>
      </c>
      <c r="B607" s="33" t="s">
        <v>13</v>
      </c>
      <c r="C607" s="34" t="str">
        <f>UPPER(I607)</f>
        <v>4DDISNORTE</v>
      </c>
      <c r="D607" s="34"/>
      <c r="E607" s="35">
        <f>+'CALCULO TARIFAS CC '!$P$45</f>
        <v>0.7881554334336982</v>
      </c>
      <c r="F607" s="84">
        <f t="shared" si="63"/>
        <v>166887.016</v>
      </c>
      <c r="G607" s="334">
        <f>ROUND(F607*E607,2)</f>
        <v>131532.91</v>
      </c>
      <c r="H607" s="319" t="s">
        <v>275</v>
      </c>
      <c r="I607" s="287" t="s">
        <v>89</v>
      </c>
      <c r="J607" s="288">
        <v>166887.016</v>
      </c>
      <c r="K607" s="351"/>
      <c r="L607" s="351"/>
      <c r="M607" s="351"/>
    </row>
    <row r="608" spans="1:15" x14ac:dyDescent="0.25">
      <c r="A608" s="335">
        <f t="shared" si="64"/>
        <v>607</v>
      </c>
      <c r="B608" s="36" t="s">
        <v>13</v>
      </c>
      <c r="C608" s="37" t="str">
        <f t="shared" ref="C608:C646" si="65">UPPER(I608)</f>
        <v>4DDISSUR</v>
      </c>
      <c r="D608" s="37"/>
      <c r="E608" s="38">
        <f>+'CALCULO TARIFAS CC '!$P$45</f>
        <v>0.7881554334336982</v>
      </c>
      <c r="F608" s="87">
        <f t="shared" si="63"/>
        <v>154595.101</v>
      </c>
      <c r="G608" s="336">
        <f>ROUND(F608*E608,2)</f>
        <v>121844.97</v>
      </c>
      <c r="H608" s="319" t="s">
        <v>275</v>
      </c>
      <c r="I608" s="287" t="s">
        <v>90</v>
      </c>
      <c r="J608" s="288">
        <v>154595.101</v>
      </c>
      <c r="K608" s="351"/>
      <c r="L608" s="351"/>
      <c r="M608" s="351"/>
      <c r="N608" s="342"/>
      <c r="O608" s="342"/>
    </row>
    <row r="609" spans="1:15" x14ac:dyDescent="0.25">
      <c r="A609" s="335">
        <f t="shared" si="64"/>
        <v>608</v>
      </c>
      <c r="B609" s="36" t="s">
        <v>13</v>
      </c>
      <c r="C609" s="37" t="str">
        <f t="shared" si="65"/>
        <v>4DENATRELBLU</v>
      </c>
      <c r="D609" s="37"/>
      <c r="E609" s="38">
        <f>+'CALCULO TARIFAS CC '!$P$45</f>
        <v>0.7881554334336982</v>
      </c>
      <c r="F609" s="87">
        <f t="shared" si="63"/>
        <v>2771.33</v>
      </c>
      <c r="G609" s="336">
        <f t="shared" ref="G609:G643" si="66">ROUND(F609*E609,2)</f>
        <v>2184.2399999999998</v>
      </c>
      <c r="H609" s="319" t="s">
        <v>275</v>
      </c>
      <c r="I609" s="287" t="s">
        <v>945</v>
      </c>
      <c r="J609" s="288">
        <v>2771.33</v>
      </c>
      <c r="K609" s="351"/>
      <c r="L609" s="350"/>
      <c r="M609" s="350"/>
      <c r="N609" s="342"/>
      <c r="O609" s="342"/>
    </row>
    <row r="610" spans="1:15" x14ac:dyDescent="0.25">
      <c r="A610" s="335">
        <f t="shared" si="64"/>
        <v>609</v>
      </c>
      <c r="B610" s="36" t="s">
        <v>13</v>
      </c>
      <c r="C610" s="37" t="str">
        <f t="shared" si="65"/>
        <v>4DENATRELMUL</v>
      </c>
      <c r="D610" s="37"/>
      <c r="E610" s="38">
        <f>+'CALCULO TARIFAS CC '!$P$45</f>
        <v>0.7881554334336982</v>
      </c>
      <c r="F610" s="87">
        <f t="shared" si="63"/>
        <v>1110.9570000000001</v>
      </c>
      <c r="G610" s="336">
        <f t="shared" si="66"/>
        <v>875.61</v>
      </c>
      <c r="H610" s="319" t="s">
        <v>275</v>
      </c>
      <c r="I610" s="287" t="s">
        <v>946</v>
      </c>
      <c r="J610" s="289">
        <v>1110.9570000000001</v>
      </c>
      <c r="K610" s="351"/>
      <c r="L610" s="350"/>
      <c r="M610" s="350"/>
      <c r="N610" s="342"/>
      <c r="O610" s="342"/>
    </row>
    <row r="611" spans="1:15" x14ac:dyDescent="0.25">
      <c r="A611" s="335">
        <f t="shared" si="64"/>
        <v>610</v>
      </c>
      <c r="B611" s="36" t="s">
        <v>13</v>
      </c>
      <c r="C611" s="37" t="str">
        <f t="shared" si="65"/>
        <v>4DENATRELSIU</v>
      </c>
      <c r="D611" s="37"/>
      <c r="E611" s="38">
        <f>+'CALCULO TARIFAS CC '!$P$45</f>
        <v>0.7881554334336982</v>
      </c>
      <c r="F611" s="87">
        <f t="shared" si="63"/>
        <v>3469.8960000000002</v>
      </c>
      <c r="G611" s="336">
        <f t="shared" si="66"/>
        <v>2734.82</v>
      </c>
      <c r="H611" s="319" t="s">
        <v>275</v>
      </c>
      <c r="I611" s="287" t="s">
        <v>947</v>
      </c>
      <c r="J611" s="288">
        <v>3469.8960000000002</v>
      </c>
      <c r="K611" s="351"/>
      <c r="L611" s="350"/>
      <c r="M611" s="350"/>
      <c r="N611" s="342"/>
      <c r="O611" s="342"/>
    </row>
    <row r="612" spans="1:15" x14ac:dyDescent="0.25">
      <c r="A612" s="335">
        <f t="shared" si="64"/>
        <v>611</v>
      </c>
      <c r="B612" s="36" t="s">
        <v>13</v>
      </c>
      <c r="C612" s="37" t="str">
        <f t="shared" si="65"/>
        <v>4GALBAGEN</v>
      </c>
      <c r="D612" s="37"/>
      <c r="E612" s="38">
        <f>+'CALCULO TARIFAS CC '!$P$45</f>
        <v>0.7881554334336982</v>
      </c>
      <c r="F612" s="87">
        <f t="shared" si="63"/>
        <v>48.985999999999997</v>
      </c>
      <c r="G612" s="336">
        <f t="shared" si="66"/>
        <v>38.61</v>
      </c>
      <c r="H612" s="319" t="s">
        <v>275</v>
      </c>
      <c r="I612" s="287" t="s">
        <v>91</v>
      </c>
      <c r="J612" s="288">
        <v>48.985999999999997</v>
      </c>
      <c r="K612" s="350"/>
      <c r="L612" s="350"/>
      <c r="M612" s="350"/>
      <c r="N612" s="342"/>
      <c r="O612" s="342"/>
    </row>
    <row r="613" spans="1:15" x14ac:dyDescent="0.25">
      <c r="A613" s="335">
        <f t="shared" si="64"/>
        <v>612</v>
      </c>
      <c r="B613" s="36" t="s">
        <v>13</v>
      </c>
      <c r="C613" s="37" t="str">
        <f t="shared" si="65"/>
        <v>4GALBANISA</v>
      </c>
      <c r="D613" s="37"/>
      <c r="E613" s="38">
        <f>+'CALCULO TARIFAS CC '!$P$45</f>
        <v>0.7881554334336982</v>
      </c>
      <c r="F613" s="87">
        <f t="shared" si="63"/>
        <v>632.09</v>
      </c>
      <c r="G613" s="336">
        <f t="shared" si="66"/>
        <v>498.19</v>
      </c>
      <c r="H613" s="319" t="s">
        <v>275</v>
      </c>
      <c r="I613" s="287" t="s">
        <v>92</v>
      </c>
      <c r="J613" s="288">
        <v>632.09</v>
      </c>
      <c r="K613" s="350"/>
      <c r="L613" s="350"/>
      <c r="M613" s="350"/>
      <c r="N613" s="342"/>
      <c r="O613" s="342"/>
    </row>
    <row r="614" spans="1:15" x14ac:dyDescent="0.25">
      <c r="A614" s="335">
        <f t="shared" si="64"/>
        <v>613</v>
      </c>
      <c r="B614" s="36" t="s">
        <v>13</v>
      </c>
      <c r="C614" s="37" t="str">
        <f t="shared" si="65"/>
        <v>4GAMAYO1</v>
      </c>
      <c r="D614" s="37"/>
      <c r="E614" s="38">
        <f>+'CALCULO TARIFAS CC '!$P$45</f>
        <v>0.7881554334336982</v>
      </c>
      <c r="F614" s="87">
        <f t="shared" si="63"/>
        <v>39.106000000000002</v>
      </c>
      <c r="G614" s="336">
        <f t="shared" si="66"/>
        <v>30.82</v>
      </c>
      <c r="H614" s="319" t="s">
        <v>275</v>
      </c>
      <c r="I614" s="287" t="s">
        <v>93</v>
      </c>
      <c r="J614" s="288">
        <v>39.106000000000002</v>
      </c>
      <c r="K614" s="350"/>
      <c r="L614" s="350"/>
      <c r="M614" s="350"/>
      <c r="N614" s="342"/>
      <c r="O614" s="342"/>
    </row>
    <row r="615" spans="1:15" x14ac:dyDescent="0.25">
      <c r="A615" s="335">
        <f t="shared" si="64"/>
        <v>614</v>
      </c>
      <c r="B615" s="36" t="s">
        <v>13</v>
      </c>
      <c r="C615" s="37" t="str">
        <f t="shared" si="65"/>
        <v>4GAMAYO2</v>
      </c>
      <c r="D615" s="37"/>
      <c r="E615" s="38">
        <f>+'CALCULO TARIFAS CC '!$P$45</f>
        <v>0.7881554334336982</v>
      </c>
      <c r="F615" s="87">
        <f t="shared" si="63"/>
        <v>23.515999999999998</v>
      </c>
      <c r="G615" s="336">
        <f t="shared" si="66"/>
        <v>18.53</v>
      </c>
      <c r="H615" s="319" t="s">
        <v>275</v>
      </c>
      <c r="I615" s="287" t="s">
        <v>94</v>
      </c>
      <c r="J615" s="288">
        <v>23.515999999999998</v>
      </c>
      <c r="K615" s="350"/>
      <c r="L615" s="350"/>
      <c r="M615" s="350"/>
      <c r="N615" s="342"/>
      <c r="O615" s="342"/>
    </row>
    <row r="616" spans="1:15" x14ac:dyDescent="0.25">
      <c r="A616" s="335">
        <f t="shared" si="64"/>
        <v>615</v>
      </c>
      <c r="B616" s="36" t="s">
        <v>13</v>
      </c>
      <c r="C616" s="37" t="str">
        <f t="shared" si="65"/>
        <v>4GBPOWER</v>
      </c>
      <c r="D616" s="37"/>
      <c r="E616" s="38">
        <f>+'CALCULO TARIFAS CC '!$P$45</f>
        <v>0.7881554334336982</v>
      </c>
      <c r="F616" s="87">
        <f t="shared" si="63"/>
        <v>24.859000000000002</v>
      </c>
      <c r="G616" s="336">
        <f t="shared" si="66"/>
        <v>19.59</v>
      </c>
      <c r="H616" s="319" t="s">
        <v>275</v>
      </c>
      <c r="I616" s="287" t="s">
        <v>95</v>
      </c>
      <c r="J616" s="288">
        <v>24.859000000000002</v>
      </c>
      <c r="K616" s="350"/>
      <c r="L616" s="350"/>
      <c r="M616" s="350"/>
      <c r="N616" s="342"/>
      <c r="O616" s="342"/>
    </row>
    <row r="617" spans="1:15" x14ac:dyDescent="0.25">
      <c r="A617" s="335">
        <f t="shared" si="64"/>
        <v>616</v>
      </c>
      <c r="B617" s="36" t="s">
        <v>13</v>
      </c>
      <c r="C617" s="37" t="str">
        <f t="shared" si="65"/>
        <v>4GEEC-20</v>
      </c>
      <c r="D617" s="37"/>
      <c r="E617" s="38">
        <f>+'CALCULO TARIFAS CC '!$P$45</f>
        <v>0.7881554334336982</v>
      </c>
      <c r="F617" s="87">
        <f t="shared" si="63"/>
        <v>0</v>
      </c>
      <c r="G617" s="336">
        <f t="shared" si="66"/>
        <v>0</v>
      </c>
      <c r="H617" s="319" t="s">
        <v>275</v>
      </c>
      <c r="I617" s="287" t="s">
        <v>96</v>
      </c>
      <c r="J617" s="288">
        <v>0</v>
      </c>
      <c r="K617" s="350"/>
      <c r="L617" s="350"/>
      <c r="M617" s="350"/>
      <c r="N617" s="342"/>
      <c r="O617" s="342"/>
    </row>
    <row r="618" spans="1:15" x14ac:dyDescent="0.25">
      <c r="A618" s="335">
        <f t="shared" si="64"/>
        <v>617</v>
      </c>
      <c r="B618" s="36" t="s">
        <v>13</v>
      </c>
      <c r="C618" s="37" t="str">
        <f t="shared" si="65"/>
        <v>4GEGR</v>
      </c>
      <c r="D618" s="37"/>
      <c r="E618" s="38">
        <f>+'CALCULO TARIFAS CC '!$P$45</f>
        <v>0.7881554334336982</v>
      </c>
      <c r="F618" s="87">
        <f t="shared" si="63"/>
        <v>64.34</v>
      </c>
      <c r="G618" s="336">
        <f t="shared" si="66"/>
        <v>50.71</v>
      </c>
      <c r="H618" s="319" t="s">
        <v>275</v>
      </c>
      <c r="I618" s="287" t="s">
        <v>354</v>
      </c>
      <c r="J618" s="288">
        <v>64.34</v>
      </c>
      <c r="K618" s="350"/>
      <c r="L618" s="350"/>
      <c r="M618" s="350"/>
      <c r="N618" s="342"/>
      <c r="O618" s="342"/>
    </row>
    <row r="619" spans="1:15" x14ac:dyDescent="0.25">
      <c r="A619" s="335">
        <f t="shared" si="64"/>
        <v>618</v>
      </c>
      <c r="B619" s="36" t="s">
        <v>13</v>
      </c>
      <c r="C619" s="37" t="str">
        <f t="shared" si="65"/>
        <v>4GENELCACF</v>
      </c>
      <c r="D619" s="37"/>
      <c r="E619" s="38">
        <f>+'CALCULO TARIFAS CC '!$P$45</f>
        <v>0.7881554334336982</v>
      </c>
      <c r="F619" s="87">
        <f t="shared" si="63"/>
        <v>10.728</v>
      </c>
      <c r="G619" s="336">
        <f t="shared" si="66"/>
        <v>8.4600000000000009</v>
      </c>
      <c r="H619" s="319" t="s">
        <v>275</v>
      </c>
      <c r="I619" s="287" t="s">
        <v>97</v>
      </c>
      <c r="J619" s="288">
        <v>10.728</v>
      </c>
      <c r="K619" s="350"/>
      <c r="L619" s="350"/>
      <c r="M619" s="350"/>
      <c r="N619" s="342"/>
      <c r="O619" s="342"/>
    </row>
    <row r="620" spans="1:15" x14ac:dyDescent="0.25">
      <c r="A620" s="335">
        <f t="shared" si="64"/>
        <v>619</v>
      </c>
      <c r="B620" s="36" t="s">
        <v>13</v>
      </c>
      <c r="C620" s="37" t="str">
        <f t="shared" si="65"/>
        <v>4GENELLBMG</v>
      </c>
      <c r="D620" s="37"/>
      <c r="E620" s="38">
        <f>+'CALCULO TARIFAS CC '!$P$45</f>
        <v>0.7881554334336982</v>
      </c>
      <c r="F620" s="87">
        <f t="shared" si="63"/>
        <v>101.252</v>
      </c>
      <c r="G620" s="336">
        <f t="shared" si="66"/>
        <v>79.8</v>
      </c>
      <c r="H620" s="319" t="s">
        <v>275</v>
      </c>
      <c r="I620" s="287" t="s">
        <v>98</v>
      </c>
      <c r="J620" s="288">
        <v>101.252</v>
      </c>
      <c r="K620" s="350"/>
      <c r="L620" s="350"/>
      <c r="M620" s="350"/>
      <c r="N620" s="342"/>
      <c r="O620" s="342"/>
    </row>
    <row r="621" spans="1:15" x14ac:dyDescent="0.25">
      <c r="A621" s="335">
        <f t="shared" si="64"/>
        <v>620</v>
      </c>
      <c r="B621" s="36" t="s">
        <v>13</v>
      </c>
      <c r="C621" s="37" t="str">
        <f t="shared" si="65"/>
        <v>4GENELPHL</v>
      </c>
      <c r="D621" s="37"/>
      <c r="E621" s="38">
        <f>+'CALCULO TARIFAS CC '!$P$45</f>
        <v>0.7881554334336982</v>
      </c>
      <c r="F621" s="87">
        <f t="shared" si="63"/>
        <v>8.2430000000000003</v>
      </c>
      <c r="G621" s="336">
        <f t="shared" si="66"/>
        <v>6.5</v>
      </c>
      <c r="H621" s="319" t="s">
        <v>275</v>
      </c>
      <c r="I621" s="287" t="s">
        <v>99</v>
      </c>
      <c r="J621" s="288">
        <v>8.2430000000000003</v>
      </c>
      <c r="K621" s="350"/>
      <c r="L621" s="350"/>
      <c r="M621" s="350"/>
      <c r="N621" s="342"/>
      <c r="O621" s="342"/>
    </row>
    <row r="622" spans="1:15" x14ac:dyDescent="0.25">
      <c r="A622" s="335">
        <f t="shared" si="64"/>
        <v>621</v>
      </c>
      <c r="B622" s="36" t="s">
        <v>13</v>
      </c>
      <c r="C622" s="37" t="str">
        <f t="shared" si="65"/>
        <v>4GEOLO</v>
      </c>
      <c r="D622" s="37"/>
      <c r="E622" s="38">
        <f>+'CALCULO TARIFAS CC '!$P$45</f>
        <v>0.7881554334336982</v>
      </c>
      <c r="F622" s="87">
        <f t="shared" si="63"/>
        <v>33.308999999999997</v>
      </c>
      <c r="G622" s="336">
        <f t="shared" si="66"/>
        <v>26.25</v>
      </c>
      <c r="H622" s="319" t="s">
        <v>275</v>
      </c>
      <c r="I622" s="287" t="s">
        <v>100</v>
      </c>
      <c r="J622" s="288">
        <v>33.308999999999997</v>
      </c>
      <c r="K622" s="350"/>
      <c r="L622" s="350"/>
      <c r="M622" s="350"/>
      <c r="N622" s="342"/>
      <c r="O622" s="342"/>
    </row>
    <row r="623" spans="1:15" x14ac:dyDescent="0.25">
      <c r="A623" s="335">
        <f t="shared" si="64"/>
        <v>622</v>
      </c>
      <c r="B623" s="36" t="s">
        <v>13</v>
      </c>
      <c r="C623" s="37" t="str">
        <f t="shared" si="65"/>
        <v>4GGEOSA</v>
      </c>
      <c r="D623" s="37"/>
      <c r="E623" s="38">
        <f>+'CALCULO TARIFAS CC '!$P$45</f>
        <v>0.7881554334336982</v>
      </c>
      <c r="F623" s="87">
        <f t="shared" si="63"/>
        <v>202.542</v>
      </c>
      <c r="G623" s="336">
        <f t="shared" si="66"/>
        <v>159.63</v>
      </c>
      <c r="H623" s="319" t="s">
        <v>275</v>
      </c>
      <c r="I623" s="287" t="s">
        <v>101</v>
      </c>
      <c r="J623" s="288">
        <v>202.542</v>
      </c>
      <c r="K623" s="350"/>
      <c r="L623" s="350"/>
      <c r="M623" s="350"/>
      <c r="N623" s="342"/>
      <c r="O623" s="342"/>
    </row>
    <row r="624" spans="1:15" x14ac:dyDescent="0.25">
      <c r="A624" s="335">
        <f t="shared" si="64"/>
        <v>623</v>
      </c>
      <c r="B624" s="36" t="s">
        <v>13</v>
      </c>
      <c r="C624" s="37" t="str">
        <f t="shared" si="65"/>
        <v>4GGESARSA</v>
      </c>
      <c r="D624" s="37"/>
      <c r="E624" s="38">
        <f>+'CALCULO TARIFAS CC '!$P$45</f>
        <v>0.7881554334336982</v>
      </c>
      <c r="F624" s="87">
        <f t="shared" si="63"/>
        <v>2.6749999999999998</v>
      </c>
      <c r="G624" s="336">
        <f t="shared" si="66"/>
        <v>2.11</v>
      </c>
      <c r="H624" s="319" t="s">
        <v>275</v>
      </c>
      <c r="I624" s="287" t="s">
        <v>102</v>
      </c>
      <c r="J624" s="288">
        <v>2.6749999999999998</v>
      </c>
      <c r="K624" s="350"/>
      <c r="L624" s="350"/>
      <c r="M624" s="350"/>
      <c r="N624" s="342"/>
      <c r="O624" s="342"/>
    </row>
    <row r="625" spans="1:15" x14ac:dyDescent="0.25">
      <c r="A625" s="335">
        <f t="shared" si="64"/>
        <v>624</v>
      </c>
      <c r="B625" s="36" t="s">
        <v>13</v>
      </c>
      <c r="C625" s="37" t="str">
        <f t="shared" si="65"/>
        <v>4GHEMCO</v>
      </c>
      <c r="D625" s="37"/>
      <c r="E625" s="38">
        <f>+'CALCULO TARIFAS CC '!$P$45</f>
        <v>0.7881554334336982</v>
      </c>
      <c r="F625" s="87">
        <f t="shared" si="63"/>
        <v>5.9809999999999999</v>
      </c>
      <c r="G625" s="336">
        <f t="shared" si="66"/>
        <v>4.71</v>
      </c>
      <c r="H625" s="319" t="s">
        <v>275</v>
      </c>
      <c r="I625" s="287" t="s">
        <v>103</v>
      </c>
      <c r="J625" s="288">
        <v>5.9809999999999999</v>
      </c>
      <c r="K625" s="350"/>
      <c r="L625" s="350"/>
      <c r="M625" s="350"/>
      <c r="N625" s="342"/>
      <c r="O625" s="342"/>
    </row>
    <row r="626" spans="1:15" x14ac:dyDescent="0.25">
      <c r="A626" s="335">
        <f t="shared" si="64"/>
        <v>625</v>
      </c>
      <c r="B626" s="36" t="s">
        <v>13</v>
      </c>
      <c r="C626" s="37" t="str">
        <f t="shared" si="65"/>
        <v>4GHPA</v>
      </c>
      <c r="D626" s="37"/>
      <c r="E626" s="38">
        <f>+'CALCULO TARIFAS CC '!$P$45</f>
        <v>0.7881554334336982</v>
      </c>
      <c r="F626" s="87">
        <f t="shared" si="63"/>
        <v>7.3479999999999999</v>
      </c>
      <c r="G626" s="336">
        <f t="shared" si="66"/>
        <v>5.79</v>
      </c>
      <c r="H626" s="319" t="s">
        <v>275</v>
      </c>
      <c r="I626" s="287" t="s">
        <v>104</v>
      </c>
      <c r="J626" s="288">
        <v>7.3479999999999999</v>
      </c>
      <c r="K626" s="350"/>
      <c r="L626" s="350"/>
      <c r="M626" s="350"/>
      <c r="N626" s="342"/>
      <c r="O626" s="342"/>
    </row>
    <row r="627" spans="1:15" x14ac:dyDescent="0.25">
      <c r="A627" s="335">
        <f t="shared" si="64"/>
        <v>626</v>
      </c>
      <c r="B627" s="36" t="s">
        <v>13</v>
      </c>
      <c r="C627" s="37" t="str">
        <f t="shared" si="65"/>
        <v>4GIHCSA</v>
      </c>
      <c r="D627" s="37"/>
      <c r="E627" s="38">
        <f>+'CALCULO TARIFAS CC '!$P$45</f>
        <v>0.7881554334336982</v>
      </c>
      <c r="F627" s="87">
        <f t="shared" si="63"/>
        <v>0</v>
      </c>
      <c r="G627" s="336">
        <f t="shared" si="66"/>
        <v>0</v>
      </c>
      <c r="H627" s="319" t="s">
        <v>275</v>
      </c>
      <c r="I627" s="287" t="s">
        <v>948</v>
      </c>
      <c r="J627" s="288">
        <v>0</v>
      </c>
      <c r="K627" s="350"/>
      <c r="L627" s="350"/>
      <c r="M627" s="350"/>
      <c r="N627" s="342"/>
      <c r="O627" s="342"/>
    </row>
    <row r="628" spans="1:15" x14ac:dyDescent="0.25">
      <c r="A628" s="335">
        <f t="shared" si="64"/>
        <v>627</v>
      </c>
      <c r="B628" s="36" t="s">
        <v>13</v>
      </c>
      <c r="C628" s="37" t="str">
        <f t="shared" si="65"/>
        <v>4GIHSA</v>
      </c>
      <c r="D628" s="37"/>
      <c r="E628" s="38">
        <f>+'CALCULO TARIFAS CC '!$P$45</f>
        <v>0.7881554334336982</v>
      </c>
      <c r="F628" s="87">
        <f t="shared" si="63"/>
        <v>2.3E-2</v>
      </c>
      <c r="G628" s="336">
        <f t="shared" si="66"/>
        <v>0.02</v>
      </c>
      <c r="H628" s="319" t="s">
        <v>275</v>
      </c>
      <c r="I628" s="287" t="s">
        <v>105</v>
      </c>
      <c r="J628" s="288">
        <v>2.3E-2</v>
      </c>
      <c r="K628" s="350"/>
      <c r="L628" s="350"/>
      <c r="M628" s="350"/>
      <c r="N628" s="342"/>
      <c r="O628" s="342"/>
    </row>
    <row r="629" spans="1:15" x14ac:dyDescent="0.25">
      <c r="A629" s="335">
        <f t="shared" si="64"/>
        <v>628</v>
      </c>
      <c r="B629" s="36" t="s">
        <v>13</v>
      </c>
      <c r="C629" s="37" t="str">
        <f t="shared" si="65"/>
        <v>4GMONTEROS</v>
      </c>
      <c r="D629" s="37"/>
      <c r="E629" s="38">
        <f>+'CALCULO TARIFAS CC '!$P$45</f>
        <v>0.7881554334336982</v>
      </c>
      <c r="F629" s="87">
        <f t="shared" si="63"/>
        <v>21.149000000000001</v>
      </c>
      <c r="G629" s="336">
        <f>ROUND(F629*E629,2)</f>
        <v>16.670000000000002</v>
      </c>
      <c r="H629" s="319" t="s">
        <v>275</v>
      </c>
      <c r="I629" s="287" t="s">
        <v>106</v>
      </c>
      <c r="J629" s="288">
        <v>21.149000000000001</v>
      </c>
      <c r="K629" s="350"/>
      <c r="L629" s="350"/>
      <c r="M629" s="350"/>
      <c r="N629" s="342"/>
      <c r="O629" s="342"/>
    </row>
    <row r="630" spans="1:15" x14ac:dyDescent="0.25">
      <c r="A630" s="335">
        <f t="shared" si="64"/>
        <v>629</v>
      </c>
      <c r="B630" s="36" t="s">
        <v>13</v>
      </c>
      <c r="C630" s="37" t="str">
        <f t="shared" si="65"/>
        <v>4GMTL</v>
      </c>
      <c r="D630" s="37"/>
      <c r="E630" s="38">
        <f>+'CALCULO TARIFAS CC '!$P$45</f>
        <v>0.7881554334336982</v>
      </c>
      <c r="F630" s="87">
        <f t="shared" si="63"/>
        <v>11.888</v>
      </c>
      <c r="G630" s="336">
        <f t="shared" si="66"/>
        <v>9.3699999999999992</v>
      </c>
      <c r="H630" s="319" t="s">
        <v>275</v>
      </c>
      <c r="I630" s="287" t="s">
        <v>107</v>
      </c>
      <c r="J630" s="288">
        <v>11.888</v>
      </c>
      <c r="K630" s="350"/>
      <c r="L630" s="350"/>
      <c r="M630" s="350"/>
      <c r="N630" s="342"/>
      <c r="O630" s="342"/>
    </row>
    <row r="631" spans="1:15" x14ac:dyDescent="0.25">
      <c r="A631" s="335">
        <f t="shared" si="64"/>
        <v>630</v>
      </c>
      <c r="B631" s="36" t="s">
        <v>13</v>
      </c>
      <c r="C631" s="37" t="str">
        <f t="shared" si="65"/>
        <v>4GPENSA</v>
      </c>
      <c r="D631" s="37"/>
      <c r="E631" s="38">
        <f>+'CALCULO TARIFAS CC '!$P$45</f>
        <v>0.7881554334336982</v>
      </c>
      <c r="F631" s="87">
        <f t="shared" si="63"/>
        <v>7.343</v>
      </c>
      <c r="G631" s="336">
        <f t="shared" si="66"/>
        <v>5.79</v>
      </c>
      <c r="H631" s="319" t="s">
        <v>275</v>
      </c>
      <c r="I631" s="287" t="s">
        <v>108</v>
      </c>
      <c r="J631" s="288">
        <v>7.343</v>
      </c>
      <c r="K631" s="350"/>
      <c r="L631" s="350"/>
      <c r="M631" s="350"/>
      <c r="N631" s="342"/>
      <c r="O631" s="342"/>
    </row>
    <row r="632" spans="1:15" x14ac:dyDescent="0.25">
      <c r="A632" s="335">
        <f t="shared" si="64"/>
        <v>631</v>
      </c>
      <c r="B632" s="36" t="s">
        <v>13</v>
      </c>
      <c r="C632" s="37" t="str">
        <f t="shared" si="65"/>
        <v>4GSOLARIS</v>
      </c>
      <c r="D632" s="37"/>
      <c r="E632" s="38">
        <f>+'CALCULO TARIFAS CC '!$P$45</f>
        <v>0.7881554334336982</v>
      </c>
      <c r="F632" s="87">
        <f t="shared" si="63"/>
        <v>7.5410000000000004</v>
      </c>
      <c r="G632" s="336">
        <f t="shared" si="66"/>
        <v>5.94</v>
      </c>
      <c r="H632" s="319" t="s">
        <v>275</v>
      </c>
      <c r="I632" s="287" t="s">
        <v>109</v>
      </c>
      <c r="J632" s="288">
        <v>7.5410000000000004</v>
      </c>
      <c r="K632" s="350"/>
      <c r="L632" s="350"/>
      <c r="M632" s="350"/>
      <c r="N632" s="342"/>
      <c r="O632" s="342"/>
    </row>
    <row r="633" spans="1:15" x14ac:dyDescent="0.25">
      <c r="A633" s="335">
        <f t="shared" si="64"/>
        <v>632</v>
      </c>
      <c r="B633" s="36" t="s">
        <v>13</v>
      </c>
      <c r="C633" s="37" t="str">
        <f t="shared" si="65"/>
        <v>4TENATREL</v>
      </c>
      <c r="D633" s="37"/>
      <c r="E633" s="38">
        <f>+'CALCULO TARIFAS CC '!$P$45</f>
        <v>0.7881554334336982</v>
      </c>
      <c r="F633" s="87">
        <f t="shared" si="63"/>
        <v>0</v>
      </c>
      <c r="G633" s="336">
        <f t="shared" si="66"/>
        <v>0</v>
      </c>
      <c r="H633" s="319" t="s">
        <v>275</v>
      </c>
      <c r="I633" s="287" t="s">
        <v>110</v>
      </c>
      <c r="J633" s="288">
        <v>0</v>
      </c>
      <c r="K633" s="350"/>
      <c r="L633" s="350"/>
      <c r="M633" s="350"/>
      <c r="N633" s="342"/>
      <c r="O633" s="342"/>
    </row>
    <row r="634" spans="1:15" x14ac:dyDescent="0.25">
      <c r="A634" s="335">
        <f t="shared" si="64"/>
        <v>633</v>
      </c>
      <c r="B634" s="36" t="s">
        <v>13</v>
      </c>
      <c r="C634" s="37" t="str">
        <f t="shared" si="65"/>
        <v>4TEPRNIC</v>
      </c>
      <c r="D634" s="37"/>
      <c r="E634" s="38">
        <f>+'CALCULO TARIFAS CC '!$P$45</f>
        <v>0.7881554334336982</v>
      </c>
      <c r="F634" s="87">
        <f t="shared" si="63"/>
        <v>0</v>
      </c>
      <c r="G634" s="336">
        <f t="shared" si="66"/>
        <v>0</v>
      </c>
      <c r="H634" s="319" t="s">
        <v>275</v>
      </c>
      <c r="I634" s="287" t="s">
        <v>111</v>
      </c>
      <c r="J634" s="288">
        <v>0</v>
      </c>
      <c r="K634" s="351"/>
      <c r="L634" s="350"/>
      <c r="M634" s="350"/>
      <c r="N634" s="342"/>
      <c r="O634" s="342"/>
    </row>
    <row r="635" spans="1:15" x14ac:dyDescent="0.25">
      <c r="A635" s="335">
        <f t="shared" si="64"/>
        <v>634</v>
      </c>
      <c r="B635" s="36" t="s">
        <v>13</v>
      </c>
      <c r="C635" s="37" t="str">
        <f t="shared" si="65"/>
        <v>4UCCN</v>
      </c>
      <c r="D635" s="37"/>
      <c r="E635" s="38">
        <f>+'CALCULO TARIFAS CC '!$P$45</f>
        <v>0.7881554334336982</v>
      </c>
      <c r="F635" s="87">
        <f t="shared" si="63"/>
        <v>1696.057</v>
      </c>
      <c r="G635" s="336">
        <f t="shared" si="66"/>
        <v>1336.76</v>
      </c>
      <c r="H635" s="319" t="s">
        <v>275</v>
      </c>
      <c r="I635" s="287" t="s">
        <v>112</v>
      </c>
      <c r="J635" s="288">
        <v>1696.057</v>
      </c>
      <c r="K635" s="351"/>
      <c r="L635" s="350"/>
      <c r="M635" s="350"/>
      <c r="N635" s="342"/>
      <c r="O635" s="342"/>
    </row>
    <row r="636" spans="1:15" x14ac:dyDescent="0.25">
      <c r="A636" s="335">
        <f t="shared" si="64"/>
        <v>635</v>
      </c>
      <c r="B636" s="36" t="s">
        <v>13</v>
      </c>
      <c r="C636" s="37" t="str">
        <f t="shared" si="65"/>
        <v>4UCEMEXN</v>
      </c>
      <c r="D636" s="37"/>
      <c r="E636" s="38">
        <f>+'CALCULO TARIFAS CC '!$P$45</f>
        <v>0.7881554334336982</v>
      </c>
      <c r="F636" s="87">
        <f t="shared" si="63"/>
        <v>1832.5630000000001</v>
      </c>
      <c r="G636" s="336">
        <f t="shared" si="66"/>
        <v>1444.34</v>
      </c>
      <c r="H636" s="319" t="s">
        <v>275</v>
      </c>
      <c r="I636" s="287" t="s">
        <v>113</v>
      </c>
      <c r="J636" s="288">
        <v>1832.5630000000001</v>
      </c>
      <c r="K636" s="350"/>
      <c r="L636" s="350"/>
      <c r="M636" s="350"/>
      <c r="N636" s="342"/>
      <c r="O636" s="342"/>
    </row>
    <row r="637" spans="1:15" x14ac:dyDescent="0.25">
      <c r="A637" s="335">
        <f t="shared" si="64"/>
        <v>636</v>
      </c>
      <c r="B637" s="36" t="s">
        <v>13</v>
      </c>
      <c r="C637" s="37" t="str">
        <f t="shared" si="65"/>
        <v>4UCHDN</v>
      </c>
      <c r="D637" s="37"/>
      <c r="E637" s="38">
        <f>+'CALCULO TARIFAS CC '!$P$45</f>
        <v>0.7881554334336982</v>
      </c>
      <c r="F637" s="87">
        <f t="shared" si="63"/>
        <v>319.77300000000002</v>
      </c>
      <c r="G637" s="336">
        <f t="shared" si="66"/>
        <v>252.03</v>
      </c>
      <c r="H637" s="319" t="s">
        <v>275</v>
      </c>
      <c r="I637" s="287" t="s">
        <v>114</v>
      </c>
      <c r="J637" s="288">
        <v>319.77300000000002</v>
      </c>
      <c r="K637" s="351"/>
      <c r="L637" s="350"/>
      <c r="M637" s="350"/>
      <c r="N637" s="342"/>
      <c r="O637" s="342"/>
    </row>
    <row r="638" spans="1:15" x14ac:dyDescent="0.25">
      <c r="A638" s="335">
        <f t="shared" si="64"/>
        <v>637</v>
      </c>
      <c r="B638" s="36" t="s">
        <v>13</v>
      </c>
      <c r="C638" s="37" t="str">
        <f t="shared" si="65"/>
        <v>4UDMN</v>
      </c>
      <c r="D638" s="37"/>
      <c r="E638" s="38">
        <f>+'CALCULO TARIFAS CC '!$P$45</f>
        <v>0.7881554334336982</v>
      </c>
      <c r="F638" s="87">
        <f t="shared" si="63"/>
        <v>3780.0830000000001</v>
      </c>
      <c r="G638" s="336">
        <f t="shared" si="66"/>
        <v>2979.29</v>
      </c>
      <c r="H638" s="319" t="s">
        <v>275</v>
      </c>
      <c r="I638" s="287" t="s">
        <v>115</v>
      </c>
      <c r="J638" s="288">
        <v>3780.0830000000001</v>
      </c>
      <c r="K638" s="351"/>
      <c r="L638" s="351"/>
      <c r="M638" s="350"/>
      <c r="N638" s="342"/>
      <c r="O638" s="342"/>
    </row>
    <row r="639" spans="1:15" x14ac:dyDescent="0.25">
      <c r="A639" s="335">
        <f t="shared" si="64"/>
        <v>638</v>
      </c>
      <c r="B639" s="36" t="s">
        <v>13</v>
      </c>
      <c r="C639" s="37" t="str">
        <f t="shared" si="65"/>
        <v>4UENACAL</v>
      </c>
      <c r="D639" s="37"/>
      <c r="E639" s="38">
        <f>+'CALCULO TARIFAS CC '!$P$45</f>
        <v>0.7881554334336982</v>
      </c>
      <c r="F639" s="87">
        <f t="shared" si="63"/>
        <v>25660.482</v>
      </c>
      <c r="G639" s="336">
        <f t="shared" si="66"/>
        <v>20224.45</v>
      </c>
      <c r="H639" s="319" t="s">
        <v>275</v>
      </c>
      <c r="I639" s="287" t="s">
        <v>116</v>
      </c>
      <c r="J639" s="288">
        <v>25660.482</v>
      </c>
      <c r="K639" s="350"/>
      <c r="L639" s="350"/>
      <c r="M639" s="350"/>
      <c r="N639" s="342"/>
      <c r="O639" s="342"/>
    </row>
    <row r="640" spans="1:15" s="205" customFormat="1" x14ac:dyDescent="0.25">
      <c r="A640" s="335">
        <f t="shared" si="64"/>
        <v>639</v>
      </c>
      <c r="B640" s="36" t="s">
        <v>13</v>
      </c>
      <c r="C640" s="37" t="str">
        <f t="shared" si="65"/>
        <v>4UENSA</v>
      </c>
      <c r="D640" s="37"/>
      <c r="E640" s="38">
        <f>+'CALCULO TARIFAS CC '!$P$45</f>
        <v>0.7881554334336982</v>
      </c>
      <c r="F640" s="87">
        <f t="shared" si="63"/>
        <v>714.5</v>
      </c>
      <c r="G640" s="336">
        <f t="shared" si="66"/>
        <v>563.14</v>
      </c>
      <c r="H640" s="319" t="s">
        <v>275</v>
      </c>
      <c r="I640" s="287" t="s">
        <v>117</v>
      </c>
      <c r="J640" s="288">
        <v>714.5</v>
      </c>
      <c r="K640" s="350"/>
      <c r="L640" s="350"/>
      <c r="M640" s="350"/>
      <c r="N640" s="342"/>
      <c r="O640" s="342"/>
    </row>
    <row r="641" spans="1:15" x14ac:dyDescent="0.25">
      <c r="A641" s="335">
        <f t="shared" si="64"/>
        <v>640</v>
      </c>
      <c r="B641" s="36" t="s">
        <v>13</v>
      </c>
      <c r="C641" s="37" t="str">
        <f t="shared" si="65"/>
        <v>4UHME</v>
      </c>
      <c r="D641" s="37"/>
      <c r="E641" s="38">
        <f>+'CALCULO TARIFAS CC '!$P$45</f>
        <v>0.7881554334336982</v>
      </c>
      <c r="F641" s="87">
        <f t="shared" si="63"/>
        <v>1000.827</v>
      </c>
      <c r="G641" s="336">
        <f t="shared" si="66"/>
        <v>788.81</v>
      </c>
      <c r="H641" s="319" t="s">
        <v>275</v>
      </c>
      <c r="I641" s="287" t="s">
        <v>536</v>
      </c>
      <c r="J641" s="288">
        <v>1000.827</v>
      </c>
      <c r="K641" s="351"/>
      <c r="L641" s="350"/>
      <c r="M641" s="350"/>
      <c r="N641" s="342"/>
      <c r="O641" s="342"/>
    </row>
    <row r="642" spans="1:15" s="157" customFormat="1" x14ac:dyDescent="0.25">
      <c r="A642" s="335">
        <f t="shared" si="64"/>
        <v>641</v>
      </c>
      <c r="B642" s="36" t="s">
        <v>13</v>
      </c>
      <c r="C642" s="37" t="str">
        <f t="shared" si="65"/>
        <v>4UHOLCIM</v>
      </c>
      <c r="D642" s="37"/>
      <c r="E642" s="38">
        <f>+'CALCULO TARIFAS CC '!$P$45</f>
        <v>0.7881554334336982</v>
      </c>
      <c r="F642" s="87">
        <f t="shared" si="63"/>
        <v>1100.8</v>
      </c>
      <c r="G642" s="336">
        <f t="shared" si="66"/>
        <v>867.6</v>
      </c>
      <c r="H642" s="319" t="s">
        <v>275</v>
      </c>
      <c r="I642" s="287" t="s">
        <v>118</v>
      </c>
      <c r="J642" s="288">
        <v>1100.8</v>
      </c>
      <c r="K642" s="350"/>
      <c r="L642" s="350"/>
      <c r="M642" s="350"/>
      <c r="N642" s="342"/>
      <c r="O642" s="342"/>
    </row>
    <row r="643" spans="1:15" x14ac:dyDescent="0.25">
      <c r="A643" s="335">
        <f t="shared" si="64"/>
        <v>642</v>
      </c>
      <c r="B643" s="36" t="s">
        <v>13</v>
      </c>
      <c r="C643" s="37" t="str">
        <f t="shared" si="65"/>
        <v>4UINDEXN</v>
      </c>
      <c r="D643" s="37"/>
      <c r="E643" s="38">
        <f>+'CALCULO TARIFAS CC '!$P$45</f>
        <v>0.7881554334336982</v>
      </c>
      <c r="F643" s="87">
        <f t="shared" si="63"/>
        <v>366.798</v>
      </c>
      <c r="G643" s="336">
        <f t="shared" si="66"/>
        <v>289.08999999999997</v>
      </c>
      <c r="H643" s="319" t="s">
        <v>275</v>
      </c>
      <c r="I643" s="286" t="s">
        <v>119</v>
      </c>
      <c r="J643" s="290">
        <v>366.798</v>
      </c>
      <c r="K643" s="351"/>
      <c r="L643" s="350"/>
      <c r="M643" s="350"/>
      <c r="N643" s="342"/>
      <c r="O643" s="342"/>
    </row>
    <row r="644" spans="1:15" s="388" customFormat="1" x14ac:dyDescent="0.25">
      <c r="A644" s="335">
        <f t="shared" si="64"/>
        <v>643</v>
      </c>
      <c r="B644" s="36" t="s">
        <v>13</v>
      </c>
      <c r="C644" s="37" t="str">
        <f t="shared" ref="C644" si="67">UPPER(I644)</f>
        <v>4UTRITONMI</v>
      </c>
      <c r="D644" s="37"/>
      <c r="E644" s="38">
        <f>+'CALCULO TARIFAS CC '!$P$45</f>
        <v>0.7881554334336982</v>
      </c>
      <c r="F644" s="87">
        <f t="shared" ref="F644:F646" si="68">ROUND(J644,4)</f>
        <v>4696.3530000000001</v>
      </c>
      <c r="G644" s="336">
        <f t="shared" ref="G644:G646" si="69">ROUND(F644*E644,2)</f>
        <v>3701.46</v>
      </c>
      <c r="H644" s="319" t="s">
        <v>275</v>
      </c>
      <c r="I644" s="286" t="s">
        <v>120</v>
      </c>
      <c r="J644" s="290">
        <v>4696.3530000000001</v>
      </c>
      <c r="K644" s="351"/>
      <c r="L644" s="350"/>
      <c r="M644" s="350"/>
    </row>
    <row r="645" spans="1:15" s="353" customFormat="1" x14ac:dyDescent="0.25">
      <c r="A645" s="335">
        <f t="shared" si="64"/>
        <v>644</v>
      </c>
      <c r="B645" s="36" t="s">
        <v>13</v>
      </c>
      <c r="C645" s="37" t="str">
        <f t="shared" ref="C645" si="70">UPPER(I645)</f>
        <v>4UTWN</v>
      </c>
      <c r="D645" s="37"/>
      <c r="E645" s="38">
        <f>+'CALCULO TARIFAS CC '!$P$45</f>
        <v>0.7881554334336982</v>
      </c>
      <c r="F645" s="87">
        <f t="shared" si="68"/>
        <v>5362.5649999999996</v>
      </c>
      <c r="G645" s="336">
        <f t="shared" si="69"/>
        <v>4226.53</v>
      </c>
      <c r="H645" s="319" t="s">
        <v>275</v>
      </c>
      <c r="I645" s="286" t="s">
        <v>841</v>
      </c>
      <c r="J645" s="290">
        <v>5362.5649999999996</v>
      </c>
      <c r="K645" s="351"/>
      <c r="L645" s="350"/>
      <c r="M645" s="350"/>
    </row>
    <row r="646" spans="1:15" ht="15.75" thickBot="1" x14ac:dyDescent="0.3">
      <c r="A646" s="335">
        <f t="shared" si="64"/>
        <v>645</v>
      </c>
      <c r="B646" s="107" t="s">
        <v>13</v>
      </c>
      <c r="C646" s="37" t="str">
        <f t="shared" si="65"/>
        <v>4UZFLP</v>
      </c>
      <c r="D646" s="108"/>
      <c r="E646" s="38">
        <f>+'CALCULO TARIFAS CC '!$P$45</f>
        <v>0.7881554334336982</v>
      </c>
      <c r="F646" s="87">
        <f t="shared" si="68"/>
        <v>821.03499999999997</v>
      </c>
      <c r="G646" s="336">
        <f t="shared" si="69"/>
        <v>647.1</v>
      </c>
      <c r="H646" s="319" t="s">
        <v>275</v>
      </c>
      <c r="I646" s="286" t="s">
        <v>121</v>
      </c>
      <c r="J646" s="290">
        <v>821.03499999999997</v>
      </c>
      <c r="K646" s="350"/>
      <c r="L646" s="350"/>
      <c r="M646" s="350"/>
      <c r="N646" s="342"/>
      <c r="O646" s="342"/>
    </row>
    <row r="647" spans="1:15" ht="15.75" thickBot="1" x14ac:dyDescent="0.3">
      <c r="A647" s="337"/>
      <c r="B647" s="76" t="s">
        <v>13</v>
      </c>
      <c r="C647" s="77" t="s">
        <v>281</v>
      </c>
      <c r="D647" s="77"/>
      <c r="E647" s="77"/>
      <c r="F647" s="112">
        <f>ROUND(SUM(F607:F646),4)</f>
        <v>377439.05499999999</v>
      </c>
      <c r="G647" s="332">
        <f>SUM(G607:G646)</f>
        <v>297480.64</v>
      </c>
      <c r="H647" s="320"/>
      <c r="I647" s="291"/>
      <c r="J647" s="291"/>
      <c r="K647" s="349"/>
      <c r="L647" s="349"/>
      <c r="M647" s="349"/>
      <c r="N647" s="342"/>
      <c r="O647" s="342"/>
    </row>
    <row r="648" spans="1:15" ht="15.75" thickBot="1" x14ac:dyDescent="0.3">
      <c r="A648" s="331">
        <f>A646+1</f>
        <v>646</v>
      </c>
      <c r="B648" s="81" t="s">
        <v>12</v>
      </c>
      <c r="C648" s="82" t="str">
        <f t="shared" ref="C648:C690" si="71">I648</f>
        <v>3DENEE</v>
      </c>
      <c r="D648" s="113"/>
      <c r="E648" s="83">
        <f>+'CALCULO TARIFAS CC '!O45</f>
        <v>0.49314042077180115</v>
      </c>
      <c r="F648" s="79">
        <f t="shared" ref="F648:F688" si="72">ROUND(J648,4)</f>
        <v>842675.33909999998</v>
      </c>
      <c r="G648" s="332">
        <f>ROUND(F648*E648,2)</f>
        <v>415557.27</v>
      </c>
      <c r="H648" s="319" t="s">
        <v>271</v>
      </c>
      <c r="I648" s="287" t="s">
        <v>122</v>
      </c>
      <c r="J648" s="288">
        <v>842675.33909999998</v>
      </c>
      <c r="K648" s="351"/>
      <c r="L648" s="351"/>
      <c r="M648" s="351"/>
      <c r="N648" s="342"/>
      <c r="O648" s="342"/>
    </row>
    <row r="649" spans="1:15" x14ac:dyDescent="0.25">
      <c r="A649" s="333">
        <f t="shared" ref="A649:A695" si="73">+A648+1</f>
        <v>647</v>
      </c>
      <c r="B649" s="33" t="s">
        <v>11</v>
      </c>
      <c r="C649" s="34" t="str">
        <f t="shared" si="71"/>
        <v>2C_C03</v>
      </c>
      <c r="D649" s="34"/>
      <c r="E649" s="35">
        <f>+'CALCULO TARIFAS CC '!$N$45</f>
        <v>1.2330508392713444</v>
      </c>
      <c r="F649" s="84">
        <f t="shared" si="72"/>
        <v>2802.7928000000002</v>
      </c>
      <c r="G649" s="334">
        <f>ROUND(F649*E649,2)</f>
        <v>3455.99</v>
      </c>
      <c r="H649" s="319" t="s">
        <v>268</v>
      </c>
      <c r="I649" s="284" t="s">
        <v>123</v>
      </c>
      <c r="J649" s="295">
        <v>2802.7928000000002</v>
      </c>
      <c r="K649" s="351"/>
      <c r="L649" s="350"/>
      <c r="M649" s="350"/>
    </row>
    <row r="650" spans="1:15" x14ac:dyDescent="0.25">
      <c r="A650" s="335">
        <f t="shared" si="73"/>
        <v>648</v>
      </c>
      <c r="B650" s="36" t="s">
        <v>11</v>
      </c>
      <c r="C650" s="37" t="str">
        <f t="shared" si="71"/>
        <v>2C_C04</v>
      </c>
      <c r="D650" s="37"/>
      <c r="E650" s="38">
        <f>+'CALCULO TARIFAS CC '!$N$45</f>
        <v>1.2330508392713444</v>
      </c>
      <c r="F650" s="87">
        <f t="shared" si="72"/>
        <v>710.80100000000004</v>
      </c>
      <c r="G650" s="336">
        <f>ROUND(F650*E650,2)</f>
        <v>876.45</v>
      </c>
      <c r="H650" s="319" t="s">
        <v>268</v>
      </c>
      <c r="I650" s="284" t="s">
        <v>124</v>
      </c>
      <c r="J650" s="295">
        <v>710.80100000000004</v>
      </c>
      <c r="K650" s="350"/>
      <c r="L650" s="350"/>
      <c r="M650" s="350"/>
      <c r="N650" s="342"/>
      <c r="O650" s="342"/>
    </row>
    <row r="651" spans="1:15" x14ac:dyDescent="0.25">
      <c r="A651" s="335">
        <f t="shared" si="73"/>
        <v>649</v>
      </c>
      <c r="B651" s="36" t="s">
        <v>11</v>
      </c>
      <c r="C651" s="37" t="str">
        <f t="shared" si="71"/>
        <v>2C_C08</v>
      </c>
      <c r="D651" s="37"/>
      <c r="E651" s="38">
        <f>+'CALCULO TARIFAS CC '!$N$45</f>
        <v>1.2330508392713444</v>
      </c>
      <c r="F651" s="87">
        <f t="shared" si="72"/>
        <v>2.9902000000000002</v>
      </c>
      <c r="G651" s="336">
        <f t="shared" ref="G651:G695" si="74">ROUND(F651*E651,2)</f>
        <v>3.69</v>
      </c>
      <c r="H651" s="319" t="s">
        <v>268</v>
      </c>
      <c r="I651" s="284" t="s">
        <v>125</v>
      </c>
      <c r="J651" s="295">
        <v>2.9902000000000002</v>
      </c>
      <c r="K651" s="350"/>
      <c r="L651" s="350"/>
      <c r="M651" s="350"/>
      <c r="N651" s="342"/>
      <c r="O651" s="342"/>
    </row>
    <row r="652" spans="1:15" x14ac:dyDescent="0.25">
      <c r="A652" s="335">
        <f t="shared" si="73"/>
        <v>650</v>
      </c>
      <c r="B652" s="36" t="s">
        <v>11</v>
      </c>
      <c r="C652" s="37" t="str">
        <f t="shared" si="71"/>
        <v>2C_C13</v>
      </c>
      <c r="D652" s="37"/>
      <c r="E652" s="38">
        <f>+'CALCULO TARIFAS CC '!$N$45</f>
        <v>1.2330508392713444</v>
      </c>
      <c r="F652" s="87">
        <f t="shared" si="72"/>
        <v>0</v>
      </c>
      <c r="G652" s="336">
        <f t="shared" si="74"/>
        <v>0</v>
      </c>
      <c r="H652" s="319" t="s">
        <v>268</v>
      </c>
      <c r="I652" s="284" t="s">
        <v>126</v>
      </c>
      <c r="J652" s="295">
        <v>0</v>
      </c>
      <c r="K652" s="350"/>
      <c r="L652" s="350"/>
      <c r="M652" s="350"/>
      <c r="N652" s="342"/>
      <c r="O652" s="342"/>
    </row>
    <row r="653" spans="1:15" x14ac:dyDescent="0.25">
      <c r="A653" s="335">
        <f t="shared" si="73"/>
        <v>651</v>
      </c>
      <c r="B653" s="36" t="s">
        <v>11</v>
      </c>
      <c r="C653" s="37" t="str">
        <f t="shared" si="71"/>
        <v>2C_C15</v>
      </c>
      <c r="D653" s="37"/>
      <c r="E653" s="38">
        <f>+'CALCULO TARIFAS CC '!$N$45</f>
        <v>1.2330508392713444</v>
      </c>
      <c r="F653" s="87">
        <f t="shared" si="72"/>
        <v>0.77</v>
      </c>
      <c r="G653" s="336">
        <f t="shared" si="74"/>
        <v>0.95</v>
      </c>
      <c r="H653" s="319" t="s">
        <v>268</v>
      </c>
      <c r="I653" s="284" t="s">
        <v>127</v>
      </c>
      <c r="J653" s="295">
        <v>0.77</v>
      </c>
      <c r="K653" s="350"/>
      <c r="L653" s="350"/>
      <c r="M653" s="350"/>
      <c r="N653" s="342"/>
      <c r="O653" s="342"/>
    </row>
    <row r="654" spans="1:15" x14ac:dyDescent="0.25">
      <c r="A654" s="335">
        <f t="shared" si="73"/>
        <v>652</v>
      </c>
      <c r="B654" s="36" t="s">
        <v>11</v>
      </c>
      <c r="C654" s="37" t="str">
        <f t="shared" si="71"/>
        <v>2C_C16</v>
      </c>
      <c r="D654" s="37"/>
      <c r="E654" s="38">
        <f>+'CALCULO TARIFAS CC '!$N$45</f>
        <v>1.2330508392713444</v>
      </c>
      <c r="F654" s="87">
        <f t="shared" si="72"/>
        <v>469.161</v>
      </c>
      <c r="G654" s="336">
        <f t="shared" si="74"/>
        <v>578.5</v>
      </c>
      <c r="H654" s="319" t="s">
        <v>268</v>
      </c>
      <c r="I654" s="284" t="s">
        <v>128</v>
      </c>
      <c r="J654" s="295">
        <v>469.161</v>
      </c>
      <c r="K654" s="350"/>
      <c r="L654" s="350"/>
      <c r="M654" s="350"/>
      <c r="N654" s="342"/>
      <c r="O654" s="342"/>
    </row>
    <row r="655" spans="1:15" x14ac:dyDescent="0.25">
      <c r="A655" s="335">
        <f t="shared" si="73"/>
        <v>653</v>
      </c>
      <c r="B655" s="36" t="s">
        <v>11</v>
      </c>
      <c r="C655" s="37" t="str">
        <f t="shared" si="71"/>
        <v>2C_C39</v>
      </c>
      <c r="D655" s="37"/>
      <c r="E655" s="38">
        <f>+'CALCULO TARIFAS CC '!$N$45</f>
        <v>1.2330508392713444</v>
      </c>
      <c r="F655" s="87">
        <f t="shared" si="72"/>
        <v>4163.4132</v>
      </c>
      <c r="G655" s="336">
        <f t="shared" si="74"/>
        <v>5133.7</v>
      </c>
      <c r="H655" s="319" t="s">
        <v>268</v>
      </c>
      <c r="I655" s="284" t="s">
        <v>129</v>
      </c>
      <c r="J655" s="295">
        <v>4163.4132</v>
      </c>
      <c r="K655" s="351"/>
      <c r="L655" s="350"/>
      <c r="M655" s="350"/>
      <c r="N655" s="342"/>
      <c r="O655" s="342"/>
    </row>
    <row r="656" spans="1:15" x14ac:dyDescent="0.25">
      <c r="A656" s="335">
        <f t="shared" si="73"/>
        <v>654</v>
      </c>
      <c r="B656" s="36" t="s">
        <v>11</v>
      </c>
      <c r="C656" s="37" t="str">
        <f t="shared" si="71"/>
        <v>2C_C40</v>
      </c>
      <c r="D656" s="37"/>
      <c r="E656" s="38">
        <f>+'CALCULO TARIFAS CC '!$N$45</f>
        <v>1.2330508392713444</v>
      </c>
      <c r="F656" s="87">
        <f t="shared" si="72"/>
        <v>288.9753</v>
      </c>
      <c r="G656" s="336">
        <f t="shared" si="74"/>
        <v>356.32</v>
      </c>
      <c r="H656" s="319" t="s">
        <v>268</v>
      </c>
      <c r="I656" s="284" t="s">
        <v>130</v>
      </c>
      <c r="J656" s="295">
        <v>288.9753</v>
      </c>
      <c r="K656" s="350"/>
      <c r="L656" s="350"/>
      <c r="M656" s="350"/>
      <c r="N656" s="342"/>
      <c r="O656" s="342"/>
    </row>
    <row r="657" spans="1:15" x14ac:dyDescent="0.25">
      <c r="A657" s="335">
        <f t="shared" si="73"/>
        <v>655</v>
      </c>
      <c r="B657" s="36" t="s">
        <v>11</v>
      </c>
      <c r="C657" s="37" t="str">
        <f t="shared" si="71"/>
        <v>2C_C51</v>
      </c>
      <c r="D657" s="37"/>
      <c r="E657" s="38">
        <f>+'CALCULO TARIFAS CC '!$N$45</f>
        <v>1.2330508392713444</v>
      </c>
      <c r="F657" s="87">
        <f t="shared" si="72"/>
        <v>897.07870000000003</v>
      </c>
      <c r="G657" s="336">
        <f t="shared" si="74"/>
        <v>1106.1400000000001</v>
      </c>
      <c r="H657" s="319" t="s">
        <v>268</v>
      </c>
      <c r="I657" s="284" t="s">
        <v>383</v>
      </c>
      <c r="J657" s="295">
        <v>897.07870000000003</v>
      </c>
      <c r="K657" s="350"/>
      <c r="L657" s="350"/>
      <c r="M657" s="350"/>
      <c r="N657" s="342"/>
      <c r="O657" s="342"/>
    </row>
    <row r="658" spans="1:15" x14ac:dyDescent="0.25">
      <c r="A658" s="335">
        <f t="shared" si="73"/>
        <v>656</v>
      </c>
      <c r="B658" s="36" t="s">
        <v>11</v>
      </c>
      <c r="C658" s="37" t="str">
        <f t="shared" si="71"/>
        <v>2C_C58</v>
      </c>
      <c r="D658" s="37"/>
      <c r="E658" s="38">
        <f>+'CALCULO TARIFAS CC '!$N$45</f>
        <v>1.2330508392713444</v>
      </c>
      <c r="F658" s="87">
        <f t="shared" si="72"/>
        <v>5622.1625999999997</v>
      </c>
      <c r="G658" s="336">
        <f t="shared" si="74"/>
        <v>6932.41</v>
      </c>
      <c r="H658" s="319" t="s">
        <v>268</v>
      </c>
      <c r="I658" s="284" t="s">
        <v>131</v>
      </c>
      <c r="J658" s="295">
        <v>5622.1625999999997</v>
      </c>
      <c r="K658" s="351"/>
      <c r="L658" s="350"/>
      <c r="M658" s="350"/>
      <c r="N658" s="342"/>
      <c r="O658" s="342"/>
    </row>
    <row r="659" spans="1:15" x14ac:dyDescent="0.25">
      <c r="A659" s="335">
        <f t="shared" si="73"/>
        <v>657</v>
      </c>
      <c r="B659" s="36" t="s">
        <v>11</v>
      </c>
      <c r="C659" s="37" t="str">
        <f t="shared" si="71"/>
        <v>2C_C60</v>
      </c>
      <c r="D659" s="37"/>
      <c r="E659" s="38">
        <f>+'CALCULO TARIFAS CC '!$N$45</f>
        <v>1.2330508392713444</v>
      </c>
      <c r="F659" s="87">
        <f t="shared" si="72"/>
        <v>6743.8959000000004</v>
      </c>
      <c r="G659" s="336">
        <f t="shared" si="74"/>
        <v>8315.57</v>
      </c>
      <c r="H659" s="319" t="s">
        <v>268</v>
      </c>
      <c r="I659" s="284" t="s">
        <v>323</v>
      </c>
      <c r="J659" s="295">
        <v>6743.8959000000004</v>
      </c>
      <c r="K659" s="351"/>
      <c r="L659" s="351"/>
      <c r="M659" s="350"/>
      <c r="N659" s="342"/>
      <c r="O659" s="342"/>
    </row>
    <row r="660" spans="1:15" x14ac:dyDescent="0.25">
      <c r="A660" s="335">
        <f t="shared" si="73"/>
        <v>658</v>
      </c>
      <c r="B660" s="36" t="s">
        <v>11</v>
      </c>
      <c r="C660" s="37" t="str">
        <f t="shared" si="71"/>
        <v>2C_C61</v>
      </c>
      <c r="D660" s="37"/>
      <c r="E660" s="38">
        <f>+'CALCULO TARIFAS CC '!$N$45</f>
        <v>1.2330508392713444</v>
      </c>
      <c r="F660" s="87">
        <f t="shared" si="72"/>
        <v>0</v>
      </c>
      <c r="G660" s="336">
        <f t="shared" si="74"/>
        <v>0</v>
      </c>
      <c r="H660" s="319" t="s">
        <v>268</v>
      </c>
      <c r="I660" s="284" t="s">
        <v>420</v>
      </c>
      <c r="J660" s="295">
        <v>0</v>
      </c>
      <c r="K660" s="350"/>
      <c r="L660" s="350"/>
      <c r="M660" s="350"/>
      <c r="N660" s="342"/>
      <c r="O660" s="342"/>
    </row>
    <row r="661" spans="1:15" x14ac:dyDescent="0.25">
      <c r="A661" s="335">
        <f t="shared" si="73"/>
        <v>659</v>
      </c>
      <c r="B661" s="36" t="s">
        <v>11</v>
      </c>
      <c r="C661" s="37" t="str">
        <f t="shared" si="71"/>
        <v>2C_C64</v>
      </c>
      <c r="D661" s="37"/>
      <c r="E661" s="38">
        <f>+'CALCULO TARIFAS CC '!$N$45</f>
        <v>1.2330508392713444</v>
      </c>
      <c r="F661" s="87">
        <f t="shared" si="72"/>
        <v>3246.4994000000002</v>
      </c>
      <c r="G661" s="336">
        <f t="shared" si="74"/>
        <v>4003.1</v>
      </c>
      <c r="H661" s="319" t="s">
        <v>268</v>
      </c>
      <c r="I661" s="284" t="s">
        <v>449</v>
      </c>
      <c r="J661" s="295">
        <v>3246.4994000000002</v>
      </c>
      <c r="K661" s="351"/>
      <c r="L661" s="350"/>
      <c r="M661" s="350"/>
      <c r="N661" s="342"/>
      <c r="O661" s="342"/>
    </row>
    <row r="662" spans="1:15" x14ac:dyDescent="0.25">
      <c r="A662" s="335">
        <f t="shared" si="73"/>
        <v>660</v>
      </c>
      <c r="B662" s="36" t="s">
        <v>11</v>
      </c>
      <c r="C662" s="37" t="str">
        <f t="shared" si="71"/>
        <v>2C_C66</v>
      </c>
      <c r="D662" s="37"/>
      <c r="E662" s="38">
        <f>+'CALCULO TARIFAS CC '!$N$45</f>
        <v>1.2330508392713444</v>
      </c>
      <c r="F662" s="87">
        <f t="shared" si="72"/>
        <v>89.024000000000001</v>
      </c>
      <c r="G662" s="336">
        <f t="shared" si="74"/>
        <v>109.77</v>
      </c>
      <c r="H662" s="319" t="s">
        <v>268</v>
      </c>
      <c r="I662" s="284" t="s">
        <v>534</v>
      </c>
      <c r="J662" s="295">
        <v>89.024000000000001</v>
      </c>
      <c r="K662" s="350"/>
      <c r="L662" s="350"/>
      <c r="M662" s="350"/>
      <c r="N662" s="342"/>
      <c r="O662" s="342"/>
    </row>
    <row r="663" spans="1:15" x14ac:dyDescent="0.25">
      <c r="A663" s="335">
        <f t="shared" si="73"/>
        <v>661</v>
      </c>
      <c r="B663" s="36" t="s">
        <v>11</v>
      </c>
      <c r="C663" s="37" t="str">
        <f t="shared" si="71"/>
        <v>2C_C67</v>
      </c>
      <c r="D663" s="37"/>
      <c r="E663" s="38">
        <f>+'CALCULO TARIFAS CC '!$N$45</f>
        <v>1.2330508392713444</v>
      </c>
      <c r="F663" s="87">
        <f t="shared" si="72"/>
        <v>268.77100000000002</v>
      </c>
      <c r="G663" s="336">
        <f t="shared" si="74"/>
        <v>331.41</v>
      </c>
      <c r="H663" s="319" t="s">
        <v>268</v>
      </c>
      <c r="I663" s="284" t="s">
        <v>811</v>
      </c>
      <c r="J663" s="295">
        <v>268.77100000000002</v>
      </c>
      <c r="K663" s="350"/>
      <c r="L663" s="350"/>
      <c r="M663" s="350"/>
      <c r="N663" s="342"/>
      <c r="O663" s="342"/>
    </row>
    <row r="664" spans="1:15" x14ac:dyDescent="0.25">
      <c r="A664" s="335">
        <f t="shared" si="73"/>
        <v>662</v>
      </c>
      <c r="B664" s="36" t="s">
        <v>11</v>
      </c>
      <c r="C664" s="37" t="str">
        <f t="shared" si="71"/>
        <v>2C_C72</v>
      </c>
      <c r="D664" s="37"/>
      <c r="E664" s="38">
        <f>+'CALCULO TARIFAS CC '!$N$45</f>
        <v>1.2330508392713444</v>
      </c>
      <c r="F664" s="87">
        <f t="shared" si="72"/>
        <v>1551.4952000000001</v>
      </c>
      <c r="G664" s="336">
        <f t="shared" si="74"/>
        <v>1913.07</v>
      </c>
      <c r="H664" s="319" t="s">
        <v>268</v>
      </c>
      <c r="I664" s="284" t="s">
        <v>925</v>
      </c>
      <c r="J664" s="295">
        <v>1551.4952000000001</v>
      </c>
      <c r="K664" s="351"/>
      <c r="L664" s="351"/>
      <c r="M664" s="351"/>
      <c r="N664" s="342"/>
      <c r="O664" s="342"/>
    </row>
    <row r="665" spans="1:15" x14ac:dyDescent="0.25">
      <c r="A665" s="335">
        <f t="shared" si="73"/>
        <v>663</v>
      </c>
      <c r="B665" s="36" t="s">
        <v>11</v>
      </c>
      <c r="C665" s="37" t="str">
        <f t="shared" si="71"/>
        <v>2D_D01</v>
      </c>
      <c r="D665" s="37"/>
      <c r="E665" s="38">
        <f>+'CALCULO TARIFAS CC '!$N$45</f>
        <v>1.2330508392713444</v>
      </c>
      <c r="F665" s="87">
        <f t="shared" si="72"/>
        <v>183029.97289999999</v>
      </c>
      <c r="G665" s="336">
        <f t="shared" si="74"/>
        <v>225685.26</v>
      </c>
      <c r="H665" s="319" t="s">
        <v>268</v>
      </c>
      <c r="I665" s="284" t="s">
        <v>132</v>
      </c>
      <c r="J665" s="295">
        <v>183029.97289999999</v>
      </c>
      <c r="K665" s="351"/>
      <c r="L665" s="351"/>
      <c r="M665" s="351"/>
      <c r="N665" s="342"/>
      <c r="O665" s="342"/>
    </row>
    <row r="666" spans="1:15" x14ac:dyDescent="0.25">
      <c r="A666" s="335">
        <f t="shared" si="73"/>
        <v>664</v>
      </c>
      <c r="B666" s="36" t="s">
        <v>11</v>
      </c>
      <c r="C666" s="37" t="str">
        <f t="shared" si="71"/>
        <v>2D_D02</v>
      </c>
      <c r="D666" s="37"/>
      <c r="E666" s="38">
        <f>+'CALCULO TARIFAS CC '!$N$45</f>
        <v>1.2330508392713444</v>
      </c>
      <c r="F666" s="87">
        <f t="shared" si="72"/>
        <v>137888.71220000001</v>
      </c>
      <c r="G666" s="336">
        <f t="shared" si="74"/>
        <v>170023.79</v>
      </c>
      <c r="H666" s="319" t="s">
        <v>268</v>
      </c>
      <c r="I666" s="284" t="s">
        <v>133</v>
      </c>
      <c r="J666" s="295">
        <v>137888.71220000001</v>
      </c>
      <c r="K666" s="351"/>
      <c r="L666" s="351"/>
      <c r="M666" s="351"/>
      <c r="N666" s="342"/>
      <c r="O666" s="342"/>
    </row>
    <row r="667" spans="1:15" x14ac:dyDescent="0.25">
      <c r="A667" s="335">
        <f t="shared" si="73"/>
        <v>665</v>
      </c>
      <c r="B667" s="36" t="s">
        <v>11</v>
      </c>
      <c r="C667" s="37" t="str">
        <f t="shared" si="71"/>
        <v>2D_D03</v>
      </c>
      <c r="D667" s="37"/>
      <c r="E667" s="38">
        <f>+'CALCULO TARIFAS CC '!$N$45</f>
        <v>1.2330508392713444</v>
      </c>
      <c r="F667" s="87">
        <f t="shared" si="72"/>
        <v>76234.052299999996</v>
      </c>
      <c r="G667" s="336">
        <f t="shared" si="74"/>
        <v>94000.46</v>
      </c>
      <c r="H667" s="319" t="s">
        <v>268</v>
      </c>
      <c r="I667" s="284" t="s">
        <v>134</v>
      </c>
      <c r="J667" s="295">
        <v>76234.052299999996</v>
      </c>
      <c r="K667" s="351"/>
      <c r="L667" s="351"/>
      <c r="M667" s="351"/>
      <c r="N667" s="342"/>
      <c r="O667" s="342"/>
    </row>
    <row r="668" spans="1:15" x14ac:dyDescent="0.25">
      <c r="A668" s="335">
        <f t="shared" si="73"/>
        <v>666</v>
      </c>
      <c r="B668" s="36" t="s">
        <v>11</v>
      </c>
      <c r="C668" s="37" t="str">
        <f t="shared" si="71"/>
        <v>2D_D04</v>
      </c>
      <c r="D668" s="37"/>
      <c r="E668" s="38">
        <f>+'CALCULO TARIFAS CC '!$N$45</f>
        <v>1.2330508392713444</v>
      </c>
      <c r="F668" s="87">
        <f t="shared" si="72"/>
        <v>54894.713199999998</v>
      </c>
      <c r="G668" s="336">
        <f t="shared" si="74"/>
        <v>67687.97</v>
      </c>
      <c r="H668" s="319" t="s">
        <v>268</v>
      </c>
      <c r="I668" s="284" t="s">
        <v>135</v>
      </c>
      <c r="J668" s="295">
        <v>54894.713199999998</v>
      </c>
      <c r="K668" s="351"/>
      <c r="L668" s="351"/>
      <c r="M668" s="350"/>
      <c r="N668" s="342"/>
      <c r="O668" s="342"/>
    </row>
    <row r="669" spans="1:15" x14ac:dyDescent="0.25">
      <c r="A669" s="335">
        <f t="shared" si="73"/>
        <v>667</v>
      </c>
      <c r="B669" s="36" t="s">
        <v>11</v>
      </c>
      <c r="C669" s="37" t="str">
        <f t="shared" si="71"/>
        <v>2D_D05</v>
      </c>
      <c r="D669" s="37"/>
      <c r="E669" s="38">
        <f>+'CALCULO TARIFAS CC '!$N$45</f>
        <v>1.2330508392713444</v>
      </c>
      <c r="F669" s="87">
        <f t="shared" si="72"/>
        <v>12222.5957</v>
      </c>
      <c r="G669" s="336">
        <f t="shared" si="74"/>
        <v>15071.08</v>
      </c>
      <c r="H669" s="319" t="s">
        <v>268</v>
      </c>
      <c r="I669" s="284" t="s">
        <v>136</v>
      </c>
      <c r="J669" s="295">
        <v>12222.5957</v>
      </c>
      <c r="K669" s="351"/>
      <c r="L669" s="350"/>
      <c r="M669" s="350"/>
      <c r="N669" s="342"/>
      <c r="O669" s="342"/>
    </row>
    <row r="670" spans="1:15" s="182" customFormat="1" x14ac:dyDescent="0.25">
      <c r="A670" s="335">
        <f t="shared" si="73"/>
        <v>668</v>
      </c>
      <c r="B670" s="36" t="s">
        <v>11</v>
      </c>
      <c r="C670" s="37" t="str">
        <f t="shared" si="71"/>
        <v>2D_D06</v>
      </c>
      <c r="D670" s="37"/>
      <c r="E670" s="38">
        <f>+'CALCULO TARIFAS CC '!$N$45</f>
        <v>1.2330508392713444</v>
      </c>
      <c r="F670" s="87">
        <f t="shared" ref="F670:F673" si="75">ROUND(J670,4)</f>
        <v>3155.1383000000001</v>
      </c>
      <c r="G670" s="336">
        <f t="shared" si="74"/>
        <v>3890.45</v>
      </c>
      <c r="H670" s="319" t="s">
        <v>268</v>
      </c>
      <c r="I670" s="284" t="s">
        <v>137</v>
      </c>
      <c r="J670" s="295">
        <v>3155.1383000000001</v>
      </c>
      <c r="K670" s="351"/>
      <c r="L670" s="351"/>
      <c r="M670" s="350"/>
      <c r="N670" s="342"/>
      <c r="O670" s="342"/>
    </row>
    <row r="671" spans="1:15" s="205" customFormat="1" x14ac:dyDescent="0.25">
      <c r="A671" s="335">
        <f t="shared" si="73"/>
        <v>669</v>
      </c>
      <c r="B671" s="36" t="s">
        <v>11</v>
      </c>
      <c r="C671" s="37" t="str">
        <f t="shared" si="71"/>
        <v>2D_D07</v>
      </c>
      <c r="D671" s="37"/>
      <c r="E671" s="38">
        <f>+'CALCULO TARIFAS CC '!$N$45</f>
        <v>1.2330508392713444</v>
      </c>
      <c r="F671" s="87">
        <f t="shared" si="75"/>
        <v>11284.1005</v>
      </c>
      <c r="G671" s="336">
        <f t="shared" si="74"/>
        <v>13913.87</v>
      </c>
      <c r="H671" s="319" t="s">
        <v>268</v>
      </c>
      <c r="I671" s="284" t="s">
        <v>138</v>
      </c>
      <c r="J671" s="295">
        <v>11284.1005</v>
      </c>
      <c r="K671" s="351"/>
      <c r="L671" s="350"/>
      <c r="M671" s="350"/>
      <c r="N671" s="342"/>
      <c r="O671" s="342"/>
    </row>
    <row r="672" spans="1:15" x14ac:dyDescent="0.25">
      <c r="A672" s="335">
        <f t="shared" si="73"/>
        <v>670</v>
      </c>
      <c r="B672" s="36" t="s">
        <v>11</v>
      </c>
      <c r="C672" s="37" t="str">
        <f t="shared" si="71"/>
        <v>2D_D08</v>
      </c>
      <c r="D672" s="37"/>
      <c r="E672" s="38">
        <f>+'CALCULO TARIFAS CC '!$N$45</f>
        <v>1.2330508392713444</v>
      </c>
      <c r="F672" s="87">
        <f t="shared" si="75"/>
        <v>813.67859999999996</v>
      </c>
      <c r="G672" s="336">
        <f t="shared" si="74"/>
        <v>1003.31</v>
      </c>
      <c r="H672" s="319" t="s">
        <v>268</v>
      </c>
      <c r="I672" s="284" t="s">
        <v>139</v>
      </c>
      <c r="J672" s="295">
        <v>813.67859999999996</v>
      </c>
      <c r="K672" s="350"/>
      <c r="L672" s="350"/>
      <c r="M672" s="350"/>
      <c r="N672" s="342"/>
      <c r="O672" s="342"/>
    </row>
    <row r="673" spans="1:15" x14ac:dyDescent="0.25">
      <c r="A673" s="335">
        <f t="shared" si="73"/>
        <v>671</v>
      </c>
      <c r="B673" s="36" t="s">
        <v>11</v>
      </c>
      <c r="C673" s="37" t="str">
        <f t="shared" si="71"/>
        <v>2G_C14</v>
      </c>
      <c r="D673" s="37"/>
      <c r="E673" s="38">
        <f>+'CALCULO TARIFAS CC '!$N$45</f>
        <v>1.2330508392713444</v>
      </c>
      <c r="F673" s="87">
        <f t="shared" si="75"/>
        <v>151.24789999999999</v>
      </c>
      <c r="G673" s="336">
        <f t="shared" si="74"/>
        <v>186.5</v>
      </c>
      <c r="H673" s="319" t="s">
        <v>268</v>
      </c>
      <c r="I673" s="284" t="s">
        <v>140</v>
      </c>
      <c r="J673" s="295">
        <v>151.24789999999999</v>
      </c>
      <c r="K673" s="350"/>
      <c r="L673" s="350"/>
      <c r="M673" s="350"/>
      <c r="N673" s="342"/>
      <c r="O673" s="342"/>
    </row>
    <row r="674" spans="1:15" x14ac:dyDescent="0.25">
      <c r="A674" s="335">
        <f t="shared" si="73"/>
        <v>672</v>
      </c>
      <c r="B674" s="36" t="s">
        <v>11</v>
      </c>
      <c r="C674" s="37" t="str">
        <f t="shared" si="71"/>
        <v>2G_C18</v>
      </c>
      <c r="D674" s="37"/>
      <c r="E674" s="38">
        <f>+'CALCULO TARIFAS CC '!$N$45</f>
        <v>1.2330508392713444</v>
      </c>
      <c r="F674" s="87">
        <f t="shared" si="72"/>
        <v>23.608000000000001</v>
      </c>
      <c r="G674" s="336">
        <f t="shared" si="74"/>
        <v>29.11</v>
      </c>
      <c r="H674" s="319" t="s">
        <v>268</v>
      </c>
      <c r="I674" s="284" t="s">
        <v>141</v>
      </c>
      <c r="J674" s="295">
        <v>23.608000000000001</v>
      </c>
      <c r="K674" s="350"/>
      <c r="L674" s="350"/>
      <c r="M674" s="350"/>
      <c r="N674" s="342"/>
      <c r="O674" s="342"/>
    </row>
    <row r="675" spans="1:15" x14ac:dyDescent="0.25">
      <c r="A675" s="335">
        <f t="shared" si="73"/>
        <v>673</v>
      </c>
      <c r="B675" s="36" t="s">
        <v>11</v>
      </c>
      <c r="C675" s="37" t="str">
        <f t="shared" si="71"/>
        <v>2G_C19</v>
      </c>
      <c r="D675" s="37"/>
      <c r="E675" s="38">
        <f>+'CALCULO TARIFAS CC '!$N$45</f>
        <v>1.2330508392713444</v>
      </c>
      <c r="F675" s="87">
        <f t="shared" si="72"/>
        <v>21.3264</v>
      </c>
      <c r="G675" s="336">
        <f t="shared" si="74"/>
        <v>26.3</v>
      </c>
      <c r="H675" s="319" t="s">
        <v>268</v>
      </c>
      <c r="I675" s="284" t="s">
        <v>142</v>
      </c>
      <c r="J675" s="295">
        <v>21.3264</v>
      </c>
      <c r="K675" s="350"/>
      <c r="L675" s="350"/>
      <c r="M675" s="350"/>
      <c r="N675" s="342"/>
      <c r="O675" s="342"/>
    </row>
    <row r="676" spans="1:15" x14ac:dyDescent="0.25">
      <c r="A676" s="335">
        <f t="shared" si="73"/>
        <v>674</v>
      </c>
      <c r="B676" s="36" t="s">
        <v>11</v>
      </c>
      <c r="C676" s="37" t="str">
        <f t="shared" si="71"/>
        <v>2G_C20</v>
      </c>
      <c r="D676" s="37"/>
      <c r="E676" s="38">
        <f>+'CALCULO TARIFAS CC '!$N$45</f>
        <v>1.2330508392713444</v>
      </c>
      <c r="F676" s="87">
        <f t="shared" si="72"/>
        <v>0.63019999999999998</v>
      </c>
      <c r="G676" s="336">
        <f t="shared" si="74"/>
        <v>0.78</v>
      </c>
      <c r="H676" s="319" t="s">
        <v>268</v>
      </c>
      <c r="I676" s="284" t="s">
        <v>143</v>
      </c>
      <c r="J676" s="295">
        <v>0.63019999999999998</v>
      </c>
      <c r="K676" s="350"/>
      <c r="L676" s="350"/>
      <c r="M676" s="350"/>
      <c r="N676" s="342"/>
      <c r="O676" s="342"/>
    </row>
    <row r="677" spans="1:15" x14ac:dyDescent="0.25">
      <c r="A677" s="335">
        <f t="shared" si="73"/>
        <v>675</v>
      </c>
      <c r="B677" s="36" t="s">
        <v>11</v>
      </c>
      <c r="C677" s="37" t="str">
        <f t="shared" si="71"/>
        <v>2G_C29</v>
      </c>
      <c r="D677" s="37"/>
      <c r="E677" s="38">
        <f>+'CALCULO TARIFAS CC '!$N$45</f>
        <v>1.2330508392713444</v>
      </c>
      <c r="F677" s="87">
        <f t="shared" si="72"/>
        <v>0</v>
      </c>
      <c r="G677" s="336">
        <f t="shared" si="74"/>
        <v>0</v>
      </c>
      <c r="H677" s="319" t="s">
        <v>268</v>
      </c>
      <c r="I677" s="284" t="s">
        <v>144</v>
      </c>
      <c r="J677" s="295">
        <v>0</v>
      </c>
      <c r="K677" s="350"/>
      <c r="L677" s="350"/>
      <c r="M677" s="350"/>
      <c r="N677" s="342"/>
      <c r="O677" s="342"/>
    </row>
    <row r="678" spans="1:15" x14ac:dyDescent="0.25">
      <c r="A678" s="335">
        <f t="shared" si="73"/>
        <v>676</v>
      </c>
      <c r="B678" s="36" t="s">
        <v>11</v>
      </c>
      <c r="C678" s="37" t="str">
        <f t="shared" si="71"/>
        <v>2G_G01</v>
      </c>
      <c r="D678" s="37"/>
      <c r="E678" s="38">
        <f>+'CALCULO TARIFAS CC '!$N$45</f>
        <v>1.2330508392713444</v>
      </c>
      <c r="F678" s="87">
        <f t="shared" si="72"/>
        <v>297.36189999999999</v>
      </c>
      <c r="G678" s="336">
        <f t="shared" si="74"/>
        <v>366.66</v>
      </c>
      <c r="H678" s="319" t="s">
        <v>268</v>
      </c>
      <c r="I678" s="284" t="s">
        <v>145</v>
      </c>
      <c r="J678" s="295">
        <v>297.36189999999999</v>
      </c>
      <c r="K678" s="350"/>
      <c r="L678" s="350"/>
      <c r="M678" s="350"/>
      <c r="N678" s="342"/>
      <c r="O678" s="342"/>
    </row>
    <row r="679" spans="1:15" s="150" customFormat="1" x14ac:dyDescent="0.25">
      <c r="A679" s="335">
        <f t="shared" si="73"/>
        <v>677</v>
      </c>
      <c r="B679" s="36" t="s">
        <v>11</v>
      </c>
      <c r="C679" s="37" t="str">
        <f t="shared" si="71"/>
        <v>2G_G02</v>
      </c>
      <c r="D679" s="37"/>
      <c r="E679" s="38">
        <f>+'CALCULO TARIFAS CC '!$N$45</f>
        <v>1.2330508392713444</v>
      </c>
      <c r="F679" s="87">
        <f t="shared" si="72"/>
        <v>611.69889999999998</v>
      </c>
      <c r="G679" s="336">
        <f t="shared" si="74"/>
        <v>754.26</v>
      </c>
      <c r="H679" s="319" t="s">
        <v>268</v>
      </c>
      <c r="I679" s="284" t="s">
        <v>146</v>
      </c>
      <c r="J679" s="295">
        <v>611.69889999999998</v>
      </c>
      <c r="K679" s="350"/>
      <c r="L679" s="350"/>
      <c r="M679" s="350"/>
      <c r="N679" s="342"/>
      <c r="O679" s="342"/>
    </row>
    <row r="680" spans="1:15" s="150" customFormat="1" x14ac:dyDescent="0.25">
      <c r="A680" s="335">
        <f t="shared" si="73"/>
        <v>678</v>
      </c>
      <c r="B680" s="36" t="s">
        <v>11</v>
      </c>
      <c r="C680" s="37" t="str">
        <f t="shared" si="71"/>
        <v>2G_G03</v>
      </c>
      <c r="D680" s="37"/>
      <c r="E680" s="38">
        <f>+'CALCULO TARIFAS CC '!$N$45</f>
        <v>1.2330508392713444</v>
      </c>
      <c r="F680" s="87">
        <f t="shared" si="72"/>
        <v>389.46969999999999</v>
      </c>
      <c r="G680" s="336">
        <f t="shared" si="74"/>
        <v>480.24</v>
      </c>
      <c r="H680" s="319" t="s">
        <v>268</v>
      </c>
      <c r="I680" s="284" t="s">
        <v>147</v>
      </c>
      <c r="J680" s="295">
        <v>389.46969999999999</v>
      </c>
      <c r="K680" s="350"/>
      <c r="L680" s="350"/>
      <c r="M680" s="350"/>
      <c r="N680" s="342"/>
      <c r="O680" s="342"/>
    </row>
    <row r="681" spans="1:15" x14ac:dyDescent="0.25">
      <c r="A681" s="335">
        <f t="shared" si="73"/>
        <v>679</v>
      </c>
      <c r="B681" s="36" t="s">
        <v>11</v>
      </c>
      <c r="C681" s="37" t="str">
        <f t="shared" si="71"/>
        <v>2G_G05</v>
      </c>
      <c r="D681" s="37"/>
      <c r="E681" s="38">
        <f>+'CALCULO TARIFAS CC '!$N$45</f>
        <v>1.2330508392713444</v>
      </c>
      <c r="F681" s="87">
        <f t="shared" si="72"/>
        <v>855.89880000000005</v>
      </c>
      <c r="G681" s="336">
        <f t="shared" si="74"/>
        <v>1055.3699999999999</v>
      </c>
      <c r="H681" s="319" t="s">
        <v>268</v>
      </c>
      <c r="I681" s="284" t="s">
        <v>148</v>
      </c>
      <c r="J681" s="295">
        <v>855.89880000000005</v>
      </c>
      <c r="K681" s="350"/>
      <c r="L681" s="350"/>
      <c r="M681" s="350"/>
      <c r="N681" s="342"/>
      <c r="O681" s="342"/>
    </row>
    <row r="682" spans="1:15" x14ac:dyDescent="0.25">
      <c r="A682" s="335">
        <f t="shared" si="73"/>
        <v>680</v>
      </c>
      <c r="B682" s="36" t="s">
        <v>11</v>
      </c>
      <c r="C682" s="37" t="str">
        <f t="shared" si="71"/>
        <v>2G_G06</v>
      </c>
      <c r="D682" s="37"/>
      <c r="E682" s="38">
        <f>+'CALCULO TARIFAS CC '!$N$45</f>
        <v>1.2330508392713444</v>
      </c>
      <c r="F682" s="87">
        <f t="shared" si="72"/>
        <v>0</v>
      </c>
      <c r="G682" s="336">
        <f t="shared" si="74"/>
        <v>0</v>
      </c>
      <c r="H682" s="319" t="s">
        <v>268</v>
      </c>
      <c r="I682" s="284" t="s">
        <v>149</v>
      </c>
      <c r="J682" s="295">
        <v>0</v>
      </c>
      <c r="K682" s="350"/>
      <c r="L682" s="350"/>
      <c r="M682" s="350"/>
      <c r="N682" s="342"/>
      <c r="O682" s="342"/>
    </row>
    <row r="683" spans="1:15" x14ac:dyDescent="0.25">
      <c r="A683" s="335">
        <f t="shared" si="73"/>
        <v>681</v>
      </c>
      <c r="B683" s="36" t="s">
        <v>11</v>
      </c>
      <c r="C683" s="37" t="str">
        <f t="shared" si="71"/>
        <v>2G_G07</v>
      </c>
      <c r="D683" s="37"/>
      <c r="E683" s="38">
        <f>+'CALCULO TARIFAS CC '!$N$45</f>
        <v>1.2330508392713444</v>
      </c>
      <c r="F683" s="87">
        <f t="shared" si="72"/>
        <v>349.27100000000002</v>
      </c>
      <c r="G683" s="336">
        <f t="shared" si="74"/>
        <v>430.67</v>
      </c>
      <c r="H683" s="319" t="s">
        <v>268</v>
      </c>
      <c r="I683" s="284" t="s">
        <v>150</v>
      </c>
      <c r="J683" s="295">
        <v>349.27100000000002</v>
      </c>
      <c r="K683" s="350"/>
      <c r="L683" s="350"/>
      <c r="M683" s="350"/>
      <c r="N683" s="342"/>
      <c r="O683" s="342"/>
    </row>
    <row r="684" spans="1:15" x14ac:dyDescent="0.25">
      <c r="A684" s="335">
        <f t="shared" si="73"/>
        <v>682</v>
      </c>
      <c r="B684" s="36" t="s">
        <v>11</v>
      </c>
      <c r="C684" s="37" t="str">
        <f t="shared" si="71"/>
        <v>2G_G08</v>
      </c>
      <c r="D684" s="37"/>
      <c r="E684" s="38">
        <f>+'CALCULO TARIFAS CC '!$N$45</f>
        <v>1.2330508392713444</v>
      </c>
      <c r="F684" s="87">
        <f t="shared" si="72"/>
        <v>155.16900000000001</v>
      </c>
      <c r="G684" s="336">
        <f t="shared" si="74"/>
        <v>191.33</v>
      </c>
      <c r="H684" s="319" t="s">
        <v>268</v>
      </c>
      <c r="I684" s="284" t="s">
        <v>151</v>
      </c>
      <c r="J684" s="295">
        <v>155.16900000000001</v>
      </c>
      <c r="K684" s="350"/>
      <c r="L684" s="350"/>
      <c r="M684" s="350"/>
      <c r="N684" s="342"/>
      <c r="O684" s="342"/>
    </row>
    <row r="685" spans="1:15" s="199" customFormat="1" x14ac:dyDescent="0.25">
      <c r="A685" s="335">
        <f t="shared" si="73"/>
        <v>683</v>
      </c>
      <c r="B685" s="36" t="s">
        <v>11</v>
      </c>
      <c r="C685" s="37" t="str">
        <f t="shared" si="71"/>
        <v>2G_G09</v>
      </c>
      <c r="D685" s="37"/>
      <c r="E685" s="38">
        <f>+'CALCULO TARIFAS CC '!$N$45</f>
        <v>1.2330508392713444</v>
      </c>
      <c r="F685" s="87">
        <f t="shared" si="72"/>
        <v>329.27949999999998</v>
      </c>
      <c r="G685" s="336">
        <f t="shared" si="74"/>
        <v>406.02</v>
      </c>
      <c r="H685" s="319" t="s">
        <v>268</v>
      </c>
      <c r="I685" s="284" t="s">
        <v>152</v>
      </c>
      <c r="J685" s="295">
        <v>329.27949999999998</v>
      </c>
      <c r="K685" s="350"/>
      <c r="L685" s="350"/>
      <c r="M685" s="350"/>
      <c r="N685" s="342"/>
      <c r="O685" s="342"/>
    </row>
    <row r="686" spans="1:15" s="224" customFormat="1" x14ac:dyDescent="0.25">
      <c r="A686" s="335">
        <f t="shared" si="73"/>
        <v>684</v>
      </c>
      <c r="B686" s="36" t="s">
        <v>11</v>
      </c>
      <c r="C686" s="37" t="str">
        <f t="shared" si="71"/>
        <v>2G_G10</v>
      </c>
      <c r="D686" s="37"/>
      <c r="E686" s="38">
        <f>+'CALCULO TARIFAS CC '!$N$45</f>
        <v>1.2330508392713444</v>
      </c>
      <c r="F686" s="87">
        <f t="shared" si="72"/>
        <v>19.1556</v>
      </c>
      <c r="G686" s="336">
        <f t="shared" si="74"/>
        <v>23.62</v>
      </c>
      <c r="H686" s="319" t="s">
        <v>268</v>
      </c>
      <c r="I686" s="284" t="s">
        <v>153</v>
      </c>
      <c r="J686" s="295">
        <v>19.1556</v>
      </c>
      <c r="K686" s="350"/>
      <c r="L686" s="350"/>
      <c r="M686" s="350"/>
      <c r="N686" s="342"/>
      <c r="O686" s="342"/>
    </row>
    <row r="687" spans="1:15" x14ac:dyDescent="0.25">
      <c r="A687" s="335">
        <f t="shared" si="73"/>
        <v>685</v>
      </c>
      <c r="B687" s="36" t="s">
        <v>11</v>
      </c>
      <c r="C687" s="37" t="str">
        <f t="shared" si="71"/>
        <v>2G_G11</v>
      </c>
      <c r="D687" s="37"/>
      <c r="E687" s="38">
        <f>+'CALCULO TARIFAS CC '!$N$45</f>
        <v>1.2330508392713444</v>
      </c>
      <c r="F687" s="87">
        <f t="shared" si="72"/>
        <v>31.950099999999999</v>
      </c>
      <c r="G687" s="336">
        <f t="shared" si="74"/>
        <v>39.4</v>
      </c>
      <c r="H687" s="319" t="s">
        <v>268</v>
      </c>
      <c r="I687" s="284" t="s">
        <v>154</v>
      </c>
      <c r="J687" s="295">
        <v>31.950099999999999</v>
      </c>
      <c r="K687" s="350"/>
      <c r="L687" s="350"/>
      <c r="M687" s="350"/>
      <c r="N687" s="342"/>
      <c r="O687" s="342"/>
    </row>
    <row r="688" spans="1:15" s="193" customFormat="1" x14ac:dyDescent="0.25">
      <c r="A688" s="335">
        <f t="shared" si="73"/>
        <v>686</v>
      </c>
      <c r="B688" s="32" t="s">
        <v>11</v>
      </c>
      <c r="C688" s="37" t="str">
        <f t="shared" si="71"/>
        <v>2G_G12</v>
      </c>
      <c r="D688" s="37"/>
      <c r="E688" s="38">
        <f>+'CALCULO TARIFAS CC '!$N$45</f>
        <v>1.2330508392713444</v>
      </c>
      <c r="F688" s="87">
        <f t="shared" si="72"/>
        <v>220.9024</v>
      </c>
      <c r="G688" s="336">
        <f t="shared" si="74"/>
        <v>272.38</v>
      </c>
      <c r="H688" s="319" t="s">
        <v>268</v>
      </c>
      <c r="I688" s="284" t="s">
        <v>324</v>
      </c>
      <c r="J688" s="295">
        <v>220.9024</v>
      </c>
      <c r="K688" s="350"/>
      <c r="L688" s="350"/>
      <c r="M688" s="350"/>
      <c r="N688" s="342"/>
      <c r="O688" s="342"/>
    </row>
    <row r="689" spans="1:15" s="193" customFormat="1" x14ac:dyDescent="0.25">
      <c r="A689" s="335">
        <f t="shared" si="73"/>
        <v>687</v>
      </c>
      <c r="B689" s="32" t="s">
        <v>11</v>
      </c>
      <c r="C689" s="37" t="str">
        <f t="shared" si="71"/>
        <v>2G_G13</v>
      </c>
      <c r="D689" s="37"/>
      <c r="E689" s="38">
        <f>+'CALCULO TARIFAS CC '!$N$45</f>
        <v>1.2330508392713444</v>
      </c>
      <c r="F689" s="87">
        <f t="shared" ref="F689:F690" si="76">ROUND(J689,4)</f>
        <v>0</v>
      </c>
      <c r="G689" s="336">
        <f t="shared" si="74"/>
        <v>0</v>
      </c>
      <c r="H689" s="319" t="s">
        <v>268</v>
      </c>
      <c r="I689" s="284" t="s">
        <v>421</v>
      </c>
      <c r="J689" s="295">
        <v>0</v>
      </c>
      <c r="K689" s="350"/>
      <c r="L689" s="350"/>
      <c r="M689" s="350"/>
      <c r="N689" s="342"/>
      <c r="O689" s="342"/>
    </row>
    <row r="690" spans="1:15" s="193" customFormat="1" x14ac:dyDescent="0.25">
      <c r="A690" s="335">
        <f t="shared" si="73"/>
        <v>688</v>
      </c>
      <c r="B690" s="32" t="s">
        <v>11</v>
      </c>
      <c r="C690" s="37" t="str">
        <f t="shared" si="71"/>
        <v>2G_G14</v>
      </c>
      <c r="D690" s="37"/>
      <c r="E690" s="38">
        <f>+'CALCULO TARIFAS CC '!$N$45</f>
        <v>1.2330508392713444</v>
      </c>
      <c r="F690" s="87">
        <f t="shared" si="76"/>
        <v>29.04</v>
      </c>
      <c r="G690" s="336">
        <f t="shared" si="74"/>
        <v>35.81</v>
      </c>
      <c r="H690" s="319" t="s">
        <v>268</v>
      </c>
      <c r="I690" s="284" t="s">
        <v>422</v>
      </c>
      <c r="J690" s="295">
        <v>29.04</v>
      </c>
      <c r="K690" s="350"/>
      <c r="L690" s="350"/>
      <c r="M690" s="350"/>
      <c r="N690" s="342"/>
      <c r="O690" s="342"/>
    </row>
    <row r="691" spans="1:15" s="384" customFormat="1" x14ac:dyDescent="0.25">
      <c r="A691" s="335">
        <f t="shared" si="73"/>
        <v>689</v>
      </c>
      <c r="B691" s="32" t="s">
        <v>11</v>
      </c>
      <c r="C691" s="37" t="str">
        <f t="shared" ref="C691" si="77">I691</f>
        <v>2G_G16</v>
      </c>
      <c r="D691" s="37"/>
      <c r="E691" s="38">
        <f>+'CALCULO TARIFAS CC '!$N$45</f>
        <v>1.2330508392713444</v>
      </c>
      <c r="F691" s="87">
        <f t="shared" ref="F691" si="78">ROUND(J691,4)</f>
        <v>62.218800000000002</v>
      </c>
      <c r="G691" s="336">
        <f t="shared" ref="G691" si="79">ROUND(F691*E691,2)</f>
        <v>76.72</v>
      </c>
      <c r="H691" s="319" t="s">
        <v>268</v>
      </c>
      <c r="I691" s="284" t="s">
        <v>689</v>
      </c>
      <c r="J691" s="295">
        <v>62.218800000000002</v>
      </c>
      <c r="K691" s="350"/>
      <c r="L691" s="350"/>
      <c r="M691" s="350"/>
    </row>
    <row r="692" spans="1:15" s="384" customFormat="1" x14ac:dyDescent="0.25">
      <c r="A692" s="335">
        <f t="shared" si="73"/>
        <v>690</v>
      </c>
      <c r="B692" s="32" t="s">
        <v>11</v>
      </c>
      <c r="C692" s="37" t="str">
        <f t="shared" ref="C692" si="80">I692</f>
        <v>2G_G17</v>
      </c>
      <c r="D692" s="37"/>
      <c r="E692" s="38">
        <f>+'CALCULO TARIFAS CC '!$N$45</f>
        <v>1.2330508392713444</v>
      </c>
      <c r="F692" s="87">
        <f t="shared" ref="F692" si="81">ROUND(J692,4)</f>
        <v>72.734800000000007</v>
      </c>
      <c r="G692" s="336">
        <f t="shared" ref="G692" si="82">ROUND(F692*E692,2)</f>
        <v>89.69</v>
      </c>
      <c r="H692" s="319" t="s">
        <v>268</v>
      </c>
      <c r="I692" s="284" t="s">
        <v>842</v>
      </c>
      <c r="J692" s="295">
        <v>72.734800000000007</v>
      </c>
      <c r="K692" s="350"/>
      <c r="L692" s="350"/>
      <c r="M692" s="350"/>
    </row>
    <row r="693" spans="1:15" s="353" customFormat="1" x14ac:dyDescent="0.25">
      <c r="A693" s="335">
        <f t="shared" si="73"/>
        <v>691</v>
      </c>
      <c r="B693" s="32" t="s">
        <v>11</v>
      </c>
      <c r="C693" s="37" t="str">
        <f t="shared" ref="C693:C694" si="83">I693</f>
        <v>2G_G18</v>
      </c>
      <c r="D693" s="37"/>
      <c r="E693" s="38">
        <f>+'CALCULO TARIFAS CC '!$N$45</f>
        <v>1.2330508392713444</v>
      </c>
      <c r="F693" s="87">
        <f t="shared" ref="F693:F694" si="84">ROUND(J693,4)</f>
        <v>7.4889999999999999</v>
      </c>
      <c r="G693" s="336">
        <f t="shared" ref="G693:G694" si="85">ROUND(F693*E693,2)</f>
        <v>9.23</v>
      </c>
      <c r="H693" s="319" t="s">
        <v>268</v>
      </c>
      <c r="I693" s="284" t="s">
        <v>877</v>
      </c>
      <c r="J693" s="295">
        <v>7.4889999999999999</v>
      </c>
      <c r="K693" s="351"/>
      <c r="L693" s="351"/>
      <c r="M693" s="351"/>
    </row>
    <row r="694" spans="1:15" s="373" customFormat="1" x14ac:dyDescent="0.25">
      <c r="A694" s="335">
        <f t="shared" si="73"/>
        <v>692</v>
      </c>
      <c r="B694" s="32" t="s">
        <v>11</v>
      </c>
      <c r="C694" s="37" t="str">
        <f t="shared" si="83"/>
        <v>2U_U02</v>
      </c>
      <c r="D694" s="37"/>
      <c r="E694" s="38">
        <f>+'CALCULO TARIFAS CC '!$N$45</f>
        <v>1.2330508392713444</v>
      </c>
      <c r="F694" s="87">
        <f t="shared" si="84"/>
        <v>20650.481800000001</v>
      </c>
      <c r="G694" s="336">
        <f t="shared" si="85"/>
        <v>25463.09</v>
      </c>
      <c r="H694" s="319" t="s">
        <v>268</v>
      </c>
      <c r="I694" s="284" t="s">
        <v>155</v>
      </c>
      <c r="J694" s="295">
        <v>20650.481800000001</v>
      </c>
      <c r="K694" s="351"/>
      <c r="L694" s="351"/>
      <c r="M694" s="351"/>
    </row>
    <row r="695" spans="1:15" s="226" customFormat="1" ht="15.75" thickBot="1" x14ac:dyDescent="0.3">
      <c r="A695" s="335">
        <f t="shared" si="73"/>
        <v>693</v>
      </c>
      <c r="B695" s="32" t="s">
        <v>11</v>
      </c>
      <c r="C695" s="37" t="str">
        <f t="shared" ref="C695" si="86">I695</f>
        <v>2U_U05</v>
      </c>
      <c r="D695" s="37"/>
      <c r="E695" s="354">
        <f>+'CALCULO TARIFAS CC '!$N$45</f>
        <v>1.2330508392713444</v>
      </c>
      <c r="F695" s="312">
        <f t="shared" ref="F695" si="87">ROUND(J695,4)</f>
        <v>7801.4582</v>
      </c>
      <c r="G695" s="357">
        <f t="shared" si="74"/>
        <v>9619.59</v>
      </c>
      <c r="H695" s="319" t="s">
        <v>268</v>
      </c>
      <c r="I695" s="284" t="s">
        <v>156</v>
      </c>
      <c r="J695" s="295">
        <v>7801.4582</v>
      </c>
      <c r="K695" s="351"/>
      <c r="L695" s="351"/>
      <c r="M695" s="350"/>
      <c r="N695" s="342"/>
      <c r="O695" s="342"/>
    </row>
    <row r="696" spans="1:15" ht="15.75" thickBot="1" x14ac:dyDescent="0.3">
      <c r="A696" s="337"/>
      <c r="B696" s="76" t="s">
        <v>11</v>
      </c>
      <c r="C696" s="77" t="s">
        <v>281</v>
      </c>
      <c r="D696" s="77"/>
      <c r="E696" s="77"/>
      <c r="F696" s="79">
        <f>ROUND(SUM(F649:F695),4)</f>
        <v>538461.18599999999</v>
      </c>
      <c r="G696" s="332">
        <f>SUM(G649:G695)</f>
        <v>663950.03</v>
      </c>
      <c r="H696" s="320"/>
      <c r="I696" s="285"/>
      <c r="J696" s="285"/>
      <c r="K696" s="342"/>
      <c r="L696" s="342"/>
    </row>
    <row r="697" spans="1:15" x14ac:dyDescent="0.25">
      <c r="A697" s="333">
        <f>A695+1</f>
        <v>694</v>
      </c>
      <c r="B697" s="33" t="s">
        <v>10</v>
      </c>
      <c r="C697" s="34" t="str">
        <f t="shared" ref="C697:C728" si="88">I697</f>
        <v>1CCOMCCELC</v>
      </c>
      <c r="D697" s="34"/>
      <c r="E697" s="358">
        <f>+'CALCULO TARIFAS CC '!$M$45</f>
        <v>0.67945644794523996</v>
      </c>
      <c r="F697" s="313">
        <f t="shared" ref="F697:F760" si="89">J697</f>
        <v>4.5298533085280307E-3</v>
      </c>
      <c r="G697" s="359">
        <f>ROUND(E697*F697*$F$826,2)</f>
        <v>2918.01</v>
      </c>
      <c r="H697" s="320" t="s">
        <v>264</v>
      </c>
      <c r="I697" s="229" t="s">
        <v>157</v>
      </c>
      <c r="J697" s="300">
        <v>4.5298533085280307E-3</v>
      </c>
      <c r="K697" s="160"/>
      <c r="L697" s="342"/>
      <c r="M697" s="342"/>
    </row>
    <row r="698" spans="1:15" x14ac:dyDescent="0.25">
      <c r="A698" s="335">
        <f t="shared" ref="A698:A804" si="90">+A697+1</f>
        <v>695</v>
      </c>
      <c r="B698" s="36" t="s">
        <v>10</v>
      </c>
      <c r="C698" s="37" t="str">
        <f t="shared" si="88"/>
        <v>1CCOMCECEE</v>
      </c>
      <c r="D698" s="37"/>
      <c r="E698" s="309">
        <f>+'CALCULO TARIFAS CC '!$M$45</f>
        <v>0.67945644794523996</v>
      </c>
      <c r="F698" s="311">
        <f t="shared" si="89"/>
        <v>1.6529974829116365E-2</v>
      </c>
      <c r="G698" s="359">
        <f>ROUND(E698*F698*$F$826,2)</f>
        <v>10648.16</v>
      </c>
      <c r="H698" s="320" t="s">
        <v>264</v>
      </c>
      <c r="I698" s="229" t="s">
        <v>158</v>
      </c>
      <c r="J698" s="300">
        <v>1.6529974829116365E-2</v>
      </c>
      <c r="K698" s="160"/>
      <c r="L698" s="342"/>
      <c r="M698" s="342"/>
    </row>
    <row r="699" spans="1:15" x14ac:dyDescent="0.25">
      <c r="A699" s="335">
        <f t="shared" si="90"/>
        <v>696</v>
      </c>
      <c r="B699" s="36" t="s">
        <v>10</v>
      </c>
      <c r="C699" s="37" t="str">
        <f t="shared" si="88"/>
        <v>1CCOMCOELG</v>
      </c>
      <c r="D699" s="37"/>
      <c r="E699" s="309">
        <f>+'CALCULO TARIFAS CC '!$M$45</f>
        <v>0.67945644794523996</v>
      </c>
      <c r="F699" s="311">
        <f t="shared" si="89"/>
        <v>7.840039987151641E-2</v>
      </c>
      <c r="G699" s="359">
        <f>ROUND(E699*F699*$F$826,2)-0.01</f>
        <v>50503.39</v>
      </c>
      <c r="H699" s="320" t="s">
        <v>264</v>
      </c>
      <c r="I699" s="393" t="s">
        <v>159</v>
      </c>
      <c r="J699" s="300">
        <v>7.840039987151641E-2</v>
      </c>
      <c r="K699" s="160"/>
      <c r="L699" s="315"/>
      <c r="M699" s="315"/>
    </row>
    <row r="700" spans="1:15" x14ac:dyDescent="0.25">
      <c r="A700" s="335">
        <f t="shared" si="90"/>
        <v>697</v>
      </c>
      <c r="B700" s="36" t="s">
        <v>10</v>
      </c>
      <c r="C700" s="37" t="str">
        <f t="shared" si="88"/>
        <v>1CCOMCOELP</v>
      </c>
      <c r="D700" s="37"/>
      <c r="E700" s="309">
        <f>+'CALCULO TARIFAS CC '!$M$45</f>
        <v>0.67945644794523996</v>
      </c>
      <c r="F700" s="311">
        <f t="shared" si="89"/>
        <v>5.9643308396384528E-3</v>
      </c>
      <c r="G700" s="359">
        <f t="shared" ref="G700:G716" si="91">ROUND(E700*F700*$F$826,2)</f>
        <v>3842.06</v>
      </c>
      <c r="H700" s="320" t="s">
        <v>264</v>
      </c>
      <c r="I700" s="229" t="s">
        <v>160</v>
      </c>
      <c r="J700" s="300">
        <v>5.9643308396384528E-3</v>
      </c>
      <c r="K700" s="160"/>
      <c r="L700" s="315"/>
      <c r="M700" s="342"/>
    </row>
    <row r="701" spans="1:15" x14ac:dyDescent="0.25">
      <c r="A701" s="335">
        <f t="shared" si="90"/>
        <v>698</v>
      </c>
      <c r="B701" s="36" t="s">
        <v>10</v>
      </c>
      <c r="C701" s="37" t="str">
        <f t="shared" si="88"/>
        <v>1CCOMCOELU</v>
      </c>
      <c r="D701" s="37"/>
      <c r="E701" s="309">
        <f>+'CALCULO TARIFAS CC '!$M$45</f>
        <v>0.67945644794523996</v>
      </c>
      <c r="F701" s="311">
        <f t="shared" si="89"/>
        <v>1.7073774196175472E-2</v>
      </c>
      <c r="G701" s="359">
        <f t="shared" si="91"/>
        <v>10998.46</v>
      </c>
      <c r="H701" s="320" t="s">
        <v>264</v>
      </c>
      <c r="I701" s="229" t="s">
        <v>161</v>
      </c>
      <c r="J701" s="300">
        <v>1.7073774196175472E-2</v>
      </c>
      <c r="K701" s="160"/>
      <c r="L701" s="315"/>
      <c r="M701" s="315"/>
    </row>
    <row r="702" spans="1:15" x14ac:dyDescent="0.25">
      <c r="A702" s="335">
        <f t="shared" si="90"/>
        <v>699</v>
      </c>
      <c r="B702" s="36" t="s">
        <v>10</v>
      </c>
      <c r="C702" s="37" t="str">
        <f t="shared" si="88"/>
        <v>1CCOMCOEND</v>
      </c>
      <c r="D702" s="37"/>
      <c r="E702" s="309">
        <f>+'CALCULO TARIFAS CC '!$M$45</f>
        <v>0.67945644794523996</v>
      </c>
      <c r="F702" s="311">
        <f t="shared" si="89"/>
        <v>4.1851255902269076E-2</v>
      </c>
      <c r="G702" s="359">
        <f t="shared" si="91"/>
        <v>26959.439999999999</v>
      </c>
      <c r="H702" s="320" t="s">
        <v>264</v>
      </c>
      <c r="I702" s="229" t="s">
        <v>162</v>
      </c>
      <c r="J702" s="300">
        <v>4.1851255902269076E-2</v>
      </c>
      <c r="K702" s="160"/>
      <c r="L702" s="342"/>
      <c r="M702" s="342"/>
    </row>
    <row r="703" spans="1:15" x14ac:dyDescent="0.25">
      <c r="A703" s="335">
        <f t="shared" si="90"/>
        <v>700</v>
      </c>
      <c r="B703" s="36" t="s">
        <v>10</v>
      </c>
      <c r="C703" s="37" t="str">
        <f t="shared" si="88"/>
        <v>1CCOMCOENM</v>
      </c>
      <c r="D703" s="37"/>
      <c r="E703" s="309">
        <f>+'CALCULO TARIFAS CC '!$M$45</f>
        <v>0.67945644794523996</v>
      </c>
      <c r="F703" s="311">
        <f t="shared" si="89"/>
        <v>4.7651609894593902E-4</v>
      </c>
      <c r="G703" s="359">
        <f t="shared" si="91"/>
        <v>306.95999999999998</v>
      </c>
      <c r="H703" s="320" t="s">
        <v>264</v>
      </c>
      <c r="I703" s="229" t="s">
        <v>869</v>
      </c>
      <c r="J703" s="300">
        <v>4.7651609894593902E-4</v>
      </c>
      <c r="K703" s="160"/>
      <c r="L703" s="315"/>
      <c r="M703" s="315"/>
    </row>
    <row r="704" spans="1:15" x14ac:dyDescent="0.25">
      <c r="A704" s="335">
        <f t="shared" si="90"/>
        <v>701</v>
      </c>
      <c r="B704" s="36" t="s">
        <v>10</v>
      </c>
      <c r="C704" s="37" t="str">
        <f t="shared" si="88"/>
        <v>1CCOMCOESD</v>
      </c>
      <c r="D704" s="37"/>
      <c r="E704" s="309">
        <f>+'CALCULO TARIFAS CC '!$M$45</f>
        <v>0.67945644794523996</v>
      </c>
      <c r="F704" s="311">
        <f t="shared" si="89"/>
        <v>1.9006474245093326E-2</v>
      </c>
      <c r="G704" s="359">
        <f t="shared" si="91"/>
        <v>12243.45</v>
      </c>
      <c r="H704" s="320" t="s">
        <v>264</v>
      </c>
      <c r="I704" s="229" t="s">
        <v>163</v>
      </c>
      <c r="J704" s="300">
        <v>1.9006474245093326E-2</v>
      </c>
      <c r="K704" s="160"/>
      <c r="L704" s="315"/>
      <c r="M704" s="315"/>
    </row>
    <row r="705" spans="1:13" x14ac:dyDescent="0.25">
      <c r="A705" s="335">
        <f t="shared" si="90"/>
        <v>702</v>
      </c>
      <c r="B705" s="36" t="s">
        <v>10</v>
      </c>
      <c r="C705" s="37" t="str">
        <f t="shared" si="88"/>
        <v>1CCOMCOGUE</v>
      </c>
      <c r="D705" s="37"/>
      <c r="E705" s="309">
        <f>+'CALCULO TARIFAS CC '!$M$45</f>
        <v>0.67945644794523996</v>
      </c>
      <c r="F705" s="311">
        <f t="shared" si="89"/>
        <v>4.5511067322441048E-3</v>
      </c>
      <c r="G705" s="359">
        <f t="shared" si="91"/>
        <v>2931.7</v>
      </c>
      <c r="H705" s="320" t="s">
        <v>264</v>
      </c>
      <c r="I705" s="229" t="s">
        <v>164</v>
      </c>
      <c r="J705" s="300">
        <v>4.5511067322441048E-3</v>
      </c>
      <c r="K705" s="160"/>
      <c r="L705" s="315"/>
      <c r="M705" s="315"/>
    </row>
    <row r="706" spans="1:13" x14ac:dyDescent="0.25">
      <c r="A706" s="335">
        <f t="shared" si="90"/>
        <v>703</v>
      </c>
      <c r="B706" s="36" t="s">
        <v>10</v>
      </c>
      <c r="C706" s="37" t="str">
        <f t="shared" si="88"/>
        <v>1CCOMCOMEL</v>
      </c>
      <c r="D706" s="37"/>
      <c r="E706" s="309">
        <f>+'CALCULO TARIFAS CC '!$M$45</f>
        <v>0.67945644794523996</v>
      </c>
      <c r="F706" s="311">
        <f t="shared" si="89"/>
        <v>4.5496207559873686E-2</v>
      </c>
      <c r="G706" s="359">
        <f t="shared" si="91"/>
        <v>29307.42</v>
      </c>
      <c r="H706" s="320" t="s">
        <v>264</v>
      </c>
      <c r="I706" s="229" t="s">
        <v>165</v>
      </c>
      <c r="J706" s="300">
        <v>4.5496207559873686E-2</v>
      </c>
      <c r="K706" s="160"/>
      <c r="L706" s="342"/>
      <c r="M706" s="342"/>
    </row>
    <row r="707" spans="1:13" x14ac:dyDescent="0.25">
      <c r="A707" s="335">
        <f t="shared" si="90"/>
        <v>704</v>
      </c>
      <c r="B707" s="36" t="s">
        <v>10</v>
      </c>
      <c r="C707" s="37" t="str">
        <f t="shared" si="88"/>
        <v>1CCOMCOREL</v>
      </c>
      <c r="D707" s="37"/>
      <c r="E707" s="309">
        <f>+'CALCULO TARIFAS CC '!$M$45</f>
        <v>0.67945644794523996</v>
      </c>
      <c r="F707" s="311">
        <f t="shared" si="89"/>
        <v>1.2491585540977549E-2</v>
      </c>
      <c r="G707" s="359">
        <f t="shared" si="91"/>
        <v>8046.74</v>
      </c>
      <c r="H707" s="320" t="s">
        <v>264</v>
      </c>
      <c r="I707" s="229" t="s">
        <v>870</v>
      </c>
      <c r="J707" s="300">
        <v>1.2491585540977549E-2</v>
      </c>
      <c r="K707" s="160"/>
      <c r="L707" s="315"/>
      <c r="M707" s="315"/>
    </row>
    <row r="708" spans="1:13" x14ac:dyDescent="0.25">
      <c r="A708" s="335">
        <f t="shared" si="90"/>
        <v>705</v>
      </c>
      <c r="B708" s="36" t="s">
        <v>10</v>
      </c>
      <c r="C708" s="37" t="str">
        <f t="shared" si="88"/>
        <v>1CCOMCOVEN</v>
      </c>
      <c r="D708" s="37"/>
      <c r="E708" s="309">
        <f>+'CALCULO TARIFAS CC '!$M$45</f>
        <v>0.67945644794523996</v>
      </c>
      <c r="F708" s="311">
        <f t="shared" si="89"/>
        <v>2.9599631887620411E-3</v>
      </c>
      <c r="G708" s="359">
        <f t="shared" si="91"/>
        <v>1906.73</v>
      </c>
      <c r="H708" s="320" t="s">
        <v>264</v>
      </c>
      <c r="I708" s="229" t="s">
        <v>926</v>
      </c>
      <c r="J708" s="300">
        <v>2.9599631887620411E-3</v>
      </c>
      <c r="K708" s="160"/>
      <c r="L708" s="342"/>
      <c r="M708" s="342"/>
    </row>
    <row r="709" spans="1:13" x14ac:dyDescent="0.25">
      <c r="A709" s="335">
        <f t="shared" si="90"/>
        <v>706</v>
      </c>
      <c r="B709" s="36" t="s">
        <v>10</v>
      </c>
      <c r="C709" s="37" t="str">
        <f t="shared" si="88"/>
        <v>1CCOMCUCOE</v>
      </c>
      <c r="D709" s="37"/>
      <c r="E709" s="309">
        <f>+'CALCULO TARIFAS CC '!$M$45</f>
        <v>0.67945644794523996</v>
      </c>
      <c r="F709" s="311">
        <f t="shared" si="89"/>
        <v>4.081098313807625E-5</v>
      </c>
      <c r="G709" s="359">
        <f t="shared" si="91"/>
        <v>26.29</v>
      </c>
      <c r="H709" s="320" t="s">
        <v>264</v>
      </c>
      <c r="I709" s="229" t="s">
        <v>166</v>
      </c>
      <c r="J709" s="300">
        <v>4.081098313807625E-5</v>
      </c>
      <c r="K709" s="160"/>
      <c r="L709" s="342"/>
      <c r="M709" s="342"/>
    </row>
    <row r="710" spans="1:13" x14ac:dyDescent="0.25">
      <c r="A710" s="335">
        <f t="shared" si="90"/>
        <v>707</v>
      </c>
      <c r="B710" s="36" t="s">
        <v>10</v>
      </c>
      <c r="C710" s="37" t="str">
        <f t="shared" si="88"/>
        <v>1CCOMECONO</v>
      </c>
      <c r="D710" s="37"/>
      <c r="E710" s="309">
        <f>+'CALCULO TARIFAS CC '!$M$45</f>
        <v>0.67945644794523996</v>
      </c>
      <c r="F710" s="311">
        <f t="shared" si="89"/>
        <v>4.6571834390747276E-3</v>
      </c>
      <c r="G710" s="359">
        <f t="shared" si="91"/>
        <v>3000.03</v>
      </c>
      <c r="H710" s="320" t="s">
        <v>264</v>
      </c>
      <c r="I710" s="229" t="s">
        <v>167</v>
      </c>
      <c r="J710" s="300">
        <v>4.6571834390747276E-3</v>
      </c>
      <c r="K710" s="160"/>
      <c r="L710" s="315"/>
      <c r="M710" s="315"/>
    </row>
    <row r="711" spans="1:13" x14ac:dyDescent="0.25">
      <c r="A711" s="335">
        <f t="shared" si="90"/>
        <v>708</v>
      </c>
      <c r="B711" s="36" t="s">
        <v>10</v>
      </c>
      <c r="C711" s="37" t="str">
        <f t="shared" si="88"/>
        <v>1CCOMENGPG</v>
      </c>
      <c r="D711" s="37"/>
      <c r="E711" s="309">
        <f>+'CALCULO TARIFAS CC '!$M$45</f>
        <v>0.67945644794523996</v>
      </c>
      <c r="F711" s="311">
        <f t="shared" si="89"/>
        <v>1.4026691641566922E-3</v>
      </c>
      <c r="G711" s="359">
        <f t="shared" si="91"/>
        <v>903.56</v>
      </c>
      <c r="H711" s="320" t="s">
        <v>264</v>
      </c>
      <c r="I711" s="229" t="s">
        <v>830</v>
      </c>
      <c r="J711" s="300">
        <v>1.4026691641566922E-3</v>
      </c>
      <c r="K711" s="160"/>
      <c r="L711" s="315"/>
      <c r="M711" s="342"/>
    </row>
    <row r="712" spans="1:13" x14ac:dyDescent="0.25">
      <c r="A712" s="335">
        <f t="shared" si="90"/>
        <v>709</v>
      </c>
      <c r="B712" s="36" t="s">
        <v>10</v>
      </c>
      <c r="C712" s="37" t="str">
        <f t="shared" si="88"/>
        <v>1CCOMINVNA</v>
      </c>
      <c r="D712" s="37"/>
      <c r="E712" s="309">
        <f>+'CALCULO TARIFAS CC '!$M$45</f>
        <v>0.67945644794523996</v>
      </c>
      <c r="F712" s="311">
        <f t="shared" si="89"/>
        <v>8.1393821937729069E-4</v>
      </c>
      <c r="G712" s="359">
        <f t="shared" si="91"/>
        <v>524.32000000000005</v>
      </c>
      <c r="H712" s="320" t="s">
        <v>264</v>
      </c>
      <c r="I712" s="229" t="s">
        <v>907</v>
      </c>
      <c r="J712" s="300">
        <v>8.1393821937729069E-4</v>
      </c>
      <c r="K712" s="160"/>
      <c r="L712" s="315"/>
      <c r="M712" s="342"/>
    </row>
    <row r="713" spans="1:13" x14ac:dyDescent="0.25">
      <c r="A713" s="335">
        <f t="shared" si="90"/>
        <v>710</v>
      </c>
      <c r="B713" s="36" t="s">
        <v>10</v>
      </c>
      <c r="C713" s="37" t="str">
        <f t="shared" si="88"/>
        <v>1CCOMIONEN</v>
      </c>
      <c r="D713" s="37"/>
      <c r="E713" s="309">
        <f>+'CALCULO TARIFAS CC '!$M$45</f>
        <v>0.67945644794523996</v>
      </c>
      <c r="F713" s="311">
        <f t="shared" si="89"/>
        <v>3.7969383119505096E-2</v>
      </c>
      <c r="G713" s="359">
        <f t="shared" si="91"/>
        <v>24458.84</v>
      </c>
      <c r="H713" s="320" t="s">
        <v>264</v>
      </c>
      <c r="I713" s="229" t="s">
        <v>168</v>
      </c>
      <c r="J713" s="300">
        <v>3.7969383119505096E-2</v>
      </c>
      <c r="K713" s="160"/>
      <c r="L713" s="342"/>
      <c r="M713" s="342"/>
    </row>
    <row r="714" spans="1:13" x14ac:dyDescent="0.25">
      <c r="A714" s="335">
        <f t="shared" si="90"/>
        <v>711</v>
      </c>
      <c r="B714" s="36" t="s">
        <v>10</v>
      </c>
      <c r="C714" s="37" t="str">
        <f t="shared" si="88"/>
        <v>1CCOMMAYEL</v>
      </c>
      <c r="D714" s="37"/>
      <c r="E714" s="309">
        <f>+'CALCULO TARIFAS CC '!$M$45</f>
        <v>0.67945644794523996</v>
      </c>
      <c r="F714" s="311">
        <f t="shared" si="89"/>
        <v>9.8072672284546091E-3</v>
      </c>
      <c r="G714" s="359">
        <f t="shared" si="91"/>
        <v>6317.57</v>
      </c>
      <c r="H714" s="320" t="s">
        <v>264</v>
      </c>
      <c r="I714" s="229" t="s">
        <v>169</v>
      </c>
      <c r="J714" s="300">
        <v>9.8072672284546091E-3</v>
      </c>
      <c r="K714" s="160"/>
      <c r="L714" s="315"/>
      <c r="M714" s="315"/>
    </row>
    <row r="715" spans="1:13" x14ac:dyDescent="0.25">
      <c r="A715" s="335">
        <f t="shared" si="90"/>
        <v>712</v>
      </c>
      <c r="B715" s="36" t="s">
        <v>10</v>
      </c>
      <c r="C715" s="37" t="str">
        <f t="shared" si="88"/>
        <v>1CCOMRECGE</v>
      </c>
      <c r="D715" s="37"/>
      <c r="E715" s="309">
        <f>+'CALCULO TARIFAS CC '!$M$45</f>
        <v>0.67945644794523996</v>
      </c>
      <c r="F715" s="311">
        <f t="shared" si="89"/>
        <v>8.1373363270006455E-3</v>
      </c>
      <c r="G715" s="359">
        <f t="shared" si="91"/>
        <v>5241.8500000000004</v>
      </c>
      <c r="H715" s="320" t="s">
        <v>264</v>
      </c>
      <c r="I715" s="229" t="s">
        <v>170</v>
      </c>
      <c r="J715" s="300">
        <v>8.1373363270006455E-3</v>
      </c>
      <c r="K715" s="160"/>
      <c r="L715" s="315"/>
      <c r="M715" s="315"/>
    </row>
    <row r="716" spans="1:13" x14ac:dyDescent="0.25">
      <c r="A716" s="335">
        <f t="shared" si="90"/>
        <v>713</v>
      </c>
      <c r="B716" s="36" t="s">
        <v>10</v>
      </c>
      <c r="C716" s="37" t="str">
        <f t="shared" si="88"/>
        <v>1CCOMSOLGU</v>
      </c>
      <c r="D716" s="37"/>
      <c r="E716" s="309">
        <f>+'CALCULO TARIFAS CC '!$M$45</f>
        <v>0.67945644794523996</v>
      </c>
      <c r="F716" s="311">
        <f t="shared" si="89"/>
        <v>5.5002446522667212E-3</v>
      </c>
      <c r="G716" s="359">
        <f t="shared" si="91"/>
        <v>3543.11</v>
      </c>
      <c r="H716" s="320" t="s">
        <v>264</v>
      </c>
      <c r="I716" s="229" t="s">
        <v>171</v>
      </c>
      <c r="J716" s="300">
        <v>5.5002446522667212E-3</v>
      </c>
      <c r="K716" s="160"/>
      <c r="L716" s="315"/>
      <c r="M716" s="315"/>
    </row>
    <row r="717" spans="1:13" x14ac:dyDescent="0.25">
      <c r="A717" s="338">
        <f t="shared" si="90"/>
        <v>714</v>
      </c>
      <c r="B717" s="36" t="s">
        <v>10</v>
      </c>
      <c r="C717" s="163" t="str">
        <f t="shared" si="88"/>
        <v>1DDISDIELO</v>
      </c>
      <c r="D717" s="163"/>
      <c r="E717" s="310">
        <f>+'CALCULO TARIFAS CC '!$M$45</f>
        <v>0.67945644794523996</v>
      </c>
      <c r="F717" s="311">
        <f t="shared" si="89"/>
        <v>0.1449506101824328</v>
      </c>
      <c r="G717" s="359">
        <f>ROUND(E717*F717*$F$826,2)-0.02</f>
        <v>93373.209999999992</v>
      </c>
      <c r="H717" s="320" t="s">
        <v>264</v>
      </c>
      <c r="I717" s="393" t="s">
        <v>172</v>
      </c>
      <c r="J717" s="300">
        <v>0.1449506101824328</v>
      </c>
      <c r="K717" s="160"/>
      <c r="L717" s="342"/>
      <c r="M717" s="342"/>
    </row>
    <row r="718" spans="1:13" x14ac:dyDescent="0.25">
      <c r="A718" s="335">
        <f t="shared" si="90"/>
        <v>715</v>
      </c>
      <c r="B718" s="36" t="s">
        <v>10</v>
      </c>
      <c r="C718" s="37" t="str">
        <f t="shared" si="88"/>
        <v>1DDISDISEL</v>
      </c>
      <c r="D718" s="37"/>
      <c r="E718" s="309">
        <f>+'CALCULO TARIFAS CC '!$M$45</f>
        <v>0.67945644794523996</v>
      </c>
      <c r="F718" s="311">
        <f t="shared" si="89"/>
        <v>0.12875196601699496</v>
      </c>
      <c r="G718" s="359">
        <f>ROUND(E718*F718*$F$826,2)-0.02</f>
        <v>82938.48</v>
      </c>
      <c r="H718" s="320" t="s">
        <v>264</v>
      </c>
      <c r="I718" s="393" t="s">
        <v>173</v>
      </c>
      <c r="J718" s="300">
        <v>0.12875196601699496</v>
      </c>
      <c r="K718" s="160"/>
      <c r="L718" s="315"/>
      <c r="M718" s="315"/>
    </row>
    <row r="719" spans="1:13" x14ac:dyDescent="0.25">
      <c r="A719" s="335">
        <f t="shared" si="90"/>
        <v>716</v>
      </c>
      <c r="B719" s="36" t="s">
        <v>10</v>
      </c>
      <c r="C719" s="37" t="str">
        <f t="shared" si="88"/>
        <v>1DDISEMPEL</v>
      </c>
      <c r="D719" s="37"/>
      <c r="E719" s="309">
        <f>+'CALCULO TARIFAS CC '!$M$45</f>
        <v>0.67945644794523996</v>
      </c>
      <c r="F719" s="311">
        <f t="shared" si="89"/>
        <v>0.32235138699405452</v>
      </c>
      <c r="G719" s="359">
        <f>ROUND(E719*F719*$F$826,2)-0.02</f>
        <v>207649.95</v>
      </c>
      <c r="H719" s="320" t="s">
        <v>264</v>
      </c>
      <c r="I719" s="393" t="s">
        <v>174</v>
      </c>
      <c r="J719" s="300">
        <v>0.32235138699405452</v>
      </c>
      <c r="K719" s="160"/>
      <c r="L719" s="342"/>
      <c r="M719" s="342"/>
    </row>
    <row r="720" spans="1:13" x14ac:dyDescent="0.25">
      <c r="A720" s="335">
        <f t="shared" si="90"/>
        <v>717</v>
      </c>
      <c r="B720" s="36" t="s">
        <v>10</v>
      </c>
      <c r="C720" s="37" t="str">
        <f t="shared" si="88"/>
        <v>1DDISEMREP</v>
      </c>
      <c r="D720" s="37"/>
      <c r="E720" s="309">
        <f>+'CALCULO TARIFAS CC '!$M$45</f>
        <v>0.67945644794523996</v>
      </c>
      <c r="F720" s="311">
        <f t="shared" si="89"/>
        <v>8.593224442705543E-4</v>
      </c>
      <c r="G720" s="359">
        <f>ROUND(E720*F720*$F$826,2)</f>
        <v>553.54999999999995</v>
      </c>
      <c r="H720" s="320" t="s">
        <v>264</v>
      </c>
      <c r="I720" s="229" t="s">
        <v>175</v>
      </c>
      <c r="J720" s="300">
        <v>8.593224442705543E-4</v>
      </c>
      <c r="K720" s="160"/>
      <c r="L720" s="342"/>
      <c r="M720" s="342"/>
    </row>
    <row r="721" spans="1:13" x14ac:dyDescent="0.25">
      <c r="A721" s="335">
        <f t="shared" si="90"/>
        <v>718</v>
      </c>
      <c r="B721" s="36" t="s">
        <v>10</v>
      </c>
      <c r="C721" s="37" t="str">
        <f t="shared" si="88"/>
        <v>1GGDRAGAAC</v>
      </c>
      <c r="D721" s="37"/>
      <c r="E721" s="309">
        <f>+'CALCULO TARIFAS CC '!$M$45</f>
        <v>0.67945644794523996</v>
      </c>
      <c r="F721" s="311">
        <f t="shared" si="89"/>
        <v>6.040649824856311E-9</v>
      </c>
      <c r="G721" s="359">
        <f t="shared" ref="G721:G752" si="92">ROUND(E721*F721*$F$826,2)</f>
        <v>0</v>
      </c>
      <c r="H721" s="320" t="s">
        <v>264</v>
      </c>
      <c r="I721" s="229" t="s">
        <v>176</v>
      </c>
      <c r="J721" s="300">
        <v>6.040649824856311E-9</v>
      </c>
      <c r="K721" s="160"/>
      <c r="L721" s="342"/>
      <c r="M721" s="342"/>
    </row>
    <row r="722" spans="1:13" x14ac:dyDescent="0.25">
      <c r="A722" s="335">
        <f t="shared" si="90"/>
        <v>719</v>
      </c>
      <c r="B722" s="36" t="s">
        <v>10</v>
      </c>
      <c r="C722" s="37" t="str">
        <f t="shared" si="88"/>
        <v>1GGDRAGELC</v>
      </c>
      <c r="D722" s="37"/>
      <c r="E722" s="309">
        <f>+'CALCULO TARIFAS CC '!$M$45</f>
        <v>0.67945644794523996</v>
      </c>
      <c r="F722" s="311">
        <f t="shared" si="89"/>
        <v>1.2900213693250185E-8</v>
      </c>
      <c r="G722" s="359">
        <f t="shared" si="92"/>
        <v>0.01</v>
      </c>
      <c r="H722" s="320" t="s">
        <v>264</v>
      </c>
      <c r="I722" s="229" t="s">
        <v>177</v>
      </c>
      <c r="J722" s="300">
        <v>1.2900213693250185E-8</v>
      </c>
      <c r="K722" s="160"/>
      <c r="L722" s="342"/>
      <c r="M722" s="342"/>
    </row>
    <row r="723" spans="1:13" x14ac:dyDescent="0.25">
      <c r="A723" s="335">
        <f t="shared" si="90"/>
        <v>720</v>
      </c>
      <c r="B723" s="36" t="s">
        <v>10</v>
      </c>
      <c r="C723" s="37" t="str">
        <f t="shared" si="88"/>
        <v>1GGDRAGLAE</v>
      </c>
      <c r="D723" s="37"/>
      <c r="E723" s="309">
        <f>+'CALCULO TARIFAS CC '!$M$45</f>
        <v>0.67945644794523996</v>
      </c>
      <c r="F723" s="311">
        <f t="shared" si="89"/>
        <v>4.3342360701341693E-9</v>
      </c>
      <c r="G723" s="359">
        <f t="shared" si="92"/>
        <v>0</v>
      </c>
      <c r="H723" s="320" t="s">
        <v>264</v>
      </c>
      <c r="I723" s="229" t="s">
        <v>384</v>
      </c>
      <c r="J723" s="300">
        <v>4.3342360701341693E-9</v>
      </c>
      <c r="K723" s="160"/>
      <c r="L723" s="342"/>
      <c r="M723" s="342"/>
    </row>
    <row r="724" spans="1:13" x14ac:dyDescent="0.25">
      <c r="A724" s="335">
        <f t="shared" si="90"/>
        <v>721</v>
      </c>
      <c r="B724" s="36" t="s">
        <v>10</v>
      </c>
      <c r="C724" s="37" t="str">
        <f t="shared" si="88"/>
        <v>1GGDRAGPIN</v>
      </c>
      <c r="D724" s="37"/>
      <c r="E724" s="309">
        <f>+'CALCULO TARIFAS CC '!$M$45</f>
        <v>0.67945644794523996</v>
      </c>
      <c r="F724" s="311">
        <f t="shared" si="89"/>
        <v>2.1007334764375313E-7</v>
      </c>
      <c r="G724" s="359">
        <f t="shared" si="92"/>
        <v>0.14000000000000001</v>
      </c>
      <c r="H724" s="320" t="s">
        <v>264</v>
      </c>
      <c r="I724" s="229" t="s">
        <v>178</v>
      </c>
      <c r="J724" s="300">
        <v>2.1007334764375313E-7</v>
      </c>
      <c r="K724" s="160"/>
      <c r="L724" s="342"/>
      <c r="M724" s="342"/>
    </row>
    <row r="725" spans="1:13" x14ac:dyDescent="0.25">
      <c r="A725" s="335">
        <f t="shared" si="90"/>
        <v>722</v>
      </c>
      <c r="B725" s="36" t="s">
        <v>10</v>
      </c>
      <c r="C725" s="37" t="str">
        <f t="shared" si="88"/>
        <v>1GGDRAGRAL</v>
      </c>
      <c r="D725" s="37"/>
      <c r="E725" s="309">
        <f>+'CALCULO TARIFAS CC '!$M$45</f>
        <v>0.67945644794523996</v>
      </c>
      <c r="F725" s="311">
        <f t="shared" si="89"/>
        <v>6.7332448925085948E-7</v>
      </c>
      <c r="G725" s="359">
        <f t="shared" si="92"/>
        <v>0.43</v>
      </c>
      <c r="H725" s="320" t="s">
        <v>264</v>
      </c>
      <c r="I725" s="229" t="s">
        <v>179</v>
      </c>
      <c r="J725" s="300">
        <v>6.7332448925085948E-7</v>
      </c>
      <c r="K725" s="160"/>
      <c r="L725" s="342"/>
      <c r="M725" s="342"/>
    </row>
    <row r="726" spans="1:13" x14ac:dyDescent="0.25">
      <c r="A726" s="335">
        <f t="shared" si="90"/>
        <v>723</v>
      </c>
      <c r="B726" s="36" t="s">
        <v>10</v>
      </c>
      <c r="C726" s="37" t="str">
        <f t="shared" si="88"/>
        <v>1GGDRAGROG</v>
      </c>
      <c r="D726" s="37"/>
      <c r="E726" s="309">
        <f>+'CALCULO TARIFAS CC '!$M$45</f>
        <v>0.67945644794523996</v>
      </c>
      <c r="F726" s="311">
        <f t="shared" si="89"/>
        <v>1.0390472830217693E-5</v>
      </c>
      <c r="G726" s="359">
        <f t="shared" si="92"/>
        <v>6.69</v>
      </c>
      <c r="H726" s="320" t="s">
        <v>264</v>
      </c>
      <c r="I726" s="229" t="s">
        <v>180</v>
      </c>
      <c r="J726" s="300">
        <v>1.0390472830217693E-5</v>
      </c>
      <c r="K726" s="160"/>
      <c r="L726" s="342"/>
      <c r="M726" s="342"/>
    </row>
    <row r="727" spans="1:13" x14ac:dyDescent="0.25">
      <c r="A727" s="335">
        <f t="shared" si="90"/>
        <v>724</v>
      </c>
      <c r="B727" s="36" t="s">
        <v>10</v>
      </c>
      <c r="C727" s="37" t="str">
        <f t="shared" si="88"/>
        <v>1GGDRAGROP</v>
      </c>
      <c r="D727" s="37"/>
      <c r="E727" s="309">
        <f>+'CALCULO TARIFAS CC '!$M$45</f>
        <v>0.67945644794523996</v>
      </c>
      <c r="F727" s="311">
        <f t="shared" si="89"/>
        <v>4.3997994987016941E-7</v>
      </c>
      <c r="G727" s="359">
        <f t="shared" si="92"/>
        <v>0.28000000000000003</v>
      </c>
      <c r="H727" s="320" t="s">
        <v>264</v>
      </c>
      <c r="I727" s="229" t="s">
        <v>181</v>
      </c>
      <c r="J727" s="300">
        <v>4.3997994987016941E-7</v>
      </c>
      <c r="K727" s="160"/>
    </row>
    <row r="728" spans="1:13" x14ac:dyDescent="0.25">
      <c r="A728" s="335">
        <f t="shared" si="90"/>
        <v>725</v>
      </c>
      <c r="B728" s="36" t="s">
        <v>10</v>
      </c>
      <c r="C728" s="37" t="str">
        <f t="shared" si="88"/>
        <v>1GGDRCAURE</v>
      </c>
      <c r="D728" s="37"/>
      <c r="E728" s="309">
        <f>+'CALCULO TARIFAS CC '!$M$45</f>
        <v>0.67945644794523996</v>
      </c>
      <c r="F728" s="311">
        <f t="shared" si="89"/>
        <v>1.5772548224492447E-8</v>
      </c>
      <c r="G728" s="359">
        <f t="shared" si="92"/>
        <v>0.01</v>
      </c>
      <c r="H728" s="320" t="s">
        <v>264</v>
      </c>
      <c r="I728" s="229" t="s">
        <v>182</v>
      </c>
      <c r="J728" s="300">
        <v>1.5772548224492447E-8</v>
      </c>
      <c r="K728" s="160"/>
    </row>
    <row r="729" spans="1:13" x14ac:dyDescent="0.25">
      <c r="A729" s="335">
        <f t="shared" si="90"/>
        <v>726</v>
      </c>
      <c r="B729" s="36" t="s">
        <v>10</v>
      </c>
      <c r="C729" s="37" t="str">
        <f t="shared" ref="C729:C760" si="93">I729</f>
        <v>1GGDRCOAGO</v>
      </c>
      <c r="D729" s="37"/>
      <c r="E729" s="309">
        <f>+'CALCULO TARIFAS CC '!$M$45</f>
        <v>0.67945644794523996</v>
      </c>
      <c r="F729" s="311">
        <f t="shared" si="89"/>
        <v>1.4951323997372924E-8</v>
      </c>
      <c r="G729" s="359">
        <f t="shared" si="92"/>
        <v>0.01</v>
      </c>
      <c r="H729" s="320" t="s">
        <v>264</v>
      </c>
      <c r="I729" s="229" t="s">
        <v>183</v>
      </c>
      <c r="J729" s="300">
        <v>1.4951323997372924E-8</v>
      </c>
      <c r="K729" s="160"/>
    </row>
    <row r="730" spans="1:13" x14ac:dyDescent="0.25">
      <c r="A730" s="335">
        <f t="shared" si="90"/>
        <v>727</v>
      </c>
      <c r="B730" s="36" t="s">
        <v>10</v>
      </c>
      <c r="C730" s="37" t="str">
        <f t="shared" si="93"/>
        <v>1GGDRCOMAP</v>
      </c>
      <c r="D730" s="37"/>
      <c r="E730" s="309">
        <f>+'CALCULO TARIFAS CC '!$M$45</f>
        <v>0.67945644794523996</v>
      </c>
      <c r="F730" s="311">
        <f t="shared" si="89"/>
        <v>2.6412595275122998E-7</v>
      </c>
      <c r="G730" s="359">
        <f t="shared" si="92"/>
        <v>0.17</v>
      </c>
      <c r="H730" s="320" t="s">
        <v>264</v>
      </c>
      <c r="I730" s="229" t="s">
        <v>184</v>
      </c>
      <c r="J730" s="300">
        <v>2.6412595275122998E-7</v>
      </c>
      <c r="K730" s="160"/>
    </row>
    <row r="731" spans="1:13" x14ac:dyDescent="0.25">
      <c r="A731" s="335">
        <f t="shared" si="90"/>
        <v>728</v>
      </c>
      <c r="B731" s="36" t="s">
        <v>10</v>
      </c>
      <c r="C731" s="37" t="str">
        <f t="shared" si="93"/>
        <v>1GGDRCOMOE</v>
      </c>
      <c r="D731" s="37"/>
      <c r="E731" s="309">
        <f>+'CALCULO TARIFAS CC '!$M$45</f>
        <v>0.67945644794523996</v>
      </c>
      <c r="F731" s="311">
        <f t="shared" si="89"/>
        <v>2.3044591500213625E-7</v>
      </c>
      <c r="G731" s="359">
        <f t="shared" si="92"/>
        <v>0.15</v>
      </c>
      <c r="H731" s="320" t="s">
        <v>264</v>
      </c>
      <c r="I731" s="229" t="s">
        <v>690</v>
      </c>
      <c r="J731" s="300">
        <v>2.3044591500213625E-7</v>
      </c>
      <c r="K731" s="160"/>
    </row>
    <row r="732" spans="1:13" x14ac:dyDescent="0.25">
      <c r="A732" s="335">
        <f t="shared" si="90"/>
        <v>729</v>
      </c>
      <c r="B732" s="36" t="s">
        <v>10</v>
      </c>
      <c r="C732" s="37" t="str">
        <f t="shared" si="93"/>
        <v>1GGDRCORAL</v>
      </c>
      <c r="D732" s="37"/>
      <c r="E732" s="309">
        <f>+'CALCULO TARIFAS CC '!$M$45</f>
        <v>0.67945644794523996</v>
      </c>
      <c r="F732" s="311">
        <f t="shared" si="89"/>
        <v>1.5732685002358095E-7</v>
      </c>
      <c r="G732" s="359">
        <f t="shared" si="92"/>
        <v>0.1</v>
      </c>
      <c r="H732" s="320" t="s">
        <v>264</v>
      </c>
      <c r="I732" s="229" t="s">
        <v>185</v>
      </c>
      <c r="J732" s="300">
        <v>1.5732685002358095E-7</v>
      </c>
      <c r="K732" s="160"/>
    </row>
    <row r="733" spans="1:13" x14ac:dyDescent="0.25">
      <c r="A733" s="335">
        <f t="shared" si="90"/>
        <v>730</v>
      </c>
      <c r="B733" s="36" t="s">
        <v>10</v>
      </c>
      <c r="C733" s="37" t="str">
        <f t="shared" si="93"/>
        <v>1GGDRDELAU</v>
      </c>
      <c r="D733" s="37"/>
      <c r="E733" s="309">
        <f>+'CALCULO TARIFAS CC '!$M$45</f>
        <v>0.67945644794523996</v>
      </c>
      <c r="F733" s="311">
        <f t="shared" si="89"/>
        <v>8.203851115249906E-7</v>
      </c>
      <c r="G733" s="359">
        <f t="shared" si="92"/>
        <v>0.53</v>
      </c>
      <c r="H733" s="320" t="s">
        <v>264</v>
      </c>
      <c r="I733" s="229" t="s">
        <v>186</v>
      </c>
      <c r="J733" s="300">
        <v>8.203851115249906E-7</v>
      </c>
      <c r="K733" s="160"/>
    </row>
    <row r="734" spans="1:13" x14ac:dyDescent="0.25">
      <c r="A734" s="335">
        <f t="shared" si="90"/>
        <v>731</v>
      </c>
      <c r="B734" s="36" t="s">
        <v>10</v>
      </c>
      <c r="C734" s="37" t="str">
        <f t="shared" si="93"/>
        <v>1GGDRENLAT</v>
      </c>
      <c r="D734" s="37"/>
      <c r="E734" s="309">
        <f>+'CALCULO TARIFAS CC '!$M$45</f>
        <v>0.67945644794523996</v>
      </c>
      <c r="F734" s="311">
        <f t="shared" si="89"/>
        <v>3.0842782330190314E-7</v>
      </c>
      <c r="G734" s="359">
        <f t="shared" si="92"/>
        <v>0.2</v>
      </c>
      <c r="H734" s="320" t="s">
        <v>264</v>
      </c>
      <c r="I734" s="229" t="s">
        <v>850</v>
      </c>
      <c r="J734" s="300">
        <v>3.0842782330190314E-7</v>
      </c>
      <c r="K734" s="160"/>
    </row>
    <row r="735" spans="1:13" x14ac:dyDescent="0.25">
      <c r="A735" s="335">
        <f t="shared" si="90"/>
        <v>732</v>
      </c>
      <c r="B735" s="36" t="s">
        <v>10</v>
      </c>
      <c r="C735" s="37" t="str">
        <f t="shared" si="93"/>
        <v>1GGDRENREA</v>
      </c>
      <c r="D735" s="37"/>
      <c r="E735" s="309">
        <f>+'CALCULO TARIFAS CC '!$M$45</f>
        <v>0.67945644794523996</v>
      </c>
      <c r="F735" s="311">
        <f t="shared" si="89"/>
        <v>1.2668422135023875E-6</v>
      </c>
      <c r="G735" s="359">
        <f t="shared" si="92"/>
        <v>0.82</v>
      </c>
      <c r="H735" s="320" t="s">
        <v>264</v>
      </c>
      <c r="I735" s="229" t="s">
        <v>187</v>
      </c>
      <c r="J735" s="300">
        <v>1.2668422135023875E-6</v>
      </c>
      <c r="K735" s="160"/>
    </row>
    <row r="736" spans="1:13" x14ac:dyDescent="0.25">
      <c r="A736" s="335">
        <f t="shared" si="90"/>
        <v>733</v>
      </c>
      <c r="B736" s="36" t="s">
        <v>10</v>
      </c>
      <c r="C736" s="37" t="str">
        <f t="shared" si="93"/>
        <v>1GGDRGEELP</v>
      </c>
      <c r="D736" s="37"/>
      <c r="E736" s="309">
        <f>+'CALCULO TARIFAS CC '!$M$45</f>
        <v>0.67945644794523996</v>
      </c>
      <c r="F736" s="311">
        <f t="shared" si="89"/>
        <v>2.3654748859501513E-7</v>
      </c>
      <c r="G736" s="359">
        <f t="shared" si="92"/>
        <v>0.15</v>
      </c>
      <c r="H736" s="320" t="s">
        <v>264</v>
      </c>
      <c r="I736" s="229" t="s">
        <v>188</v>
      </c>
      <c r="J736" s="300">
        <v>2.3654748859501513E-7</v>
      </c>
      <c r="K736" s="160"/>
    </row>
    <row r="737" spans="1:11" x14ac:dyDescent="0.25">
      <c r="A737" s="335">
        <f t="shared" si="90"/>
        <v>734</v>
      </c>
      <c r="B737" s="36" t="s">
        <v>10</v>
      </c>
      <c r="C737" s="37" t="str">
        <f t="shared" si="93"/>
        <v>1GGDRGEENP</v>
      </c>
      <c r="D737" s="37"/>
      <c r="E737" s="309">
        <f>+'CALCULO TARIFAS CC '!$M$45</f>
        <v>0.67945644794523996</v>
      </c>
      <c r="F737" s="311">
        <f t="shared" si="89"/>
        <v>3.0369337512944323E-8</v>
      </c>
      <c r="G737" s="359">
        <f t="shared" si="92"/>
        <v>0.02</v>
      </c>
      <c r="H737" s="320" t="s">
        <v>264</v>
      </c>
      <c r="I737" s="229" t="s">
        <v>189</v>
      </c>
      <c r="J737" s="300">
        <v>3.0369337512944323E-8</v>
      </c>
      <c r="K737" s="160"/>
    </row>
    <row r="738" spans="1:11" x14ac:dyDescent="0.25">
      <c r="A738" s="335">
        <f t="shared" si="90"/>
        <v>735</v>
      </c>
      <c r="B738" s="36" t="s">
        <v>10</v>
      </c>
      <c r="C738" s="37" t="str">
        <f t="shared" si="93"/>
        <v>1GGDRGEVEL</v>
      </c>
      <c r="D738" s="37"/>
      <c r="E738" s="309">
        <f>+'CALCULO TARIFAS CC '!$M$45</f>
        <v>0.67945644794523996</v>
      </c>
      <c r="F738" s="311">
        <f t="shared" si="89"/>
        <v>1.7100666801971753E-7</v>
      </c>
      <c r="G738" s="359">
        <f t="shared" si="92"/>
        <v>0.11</v>
      </c>
      <c r="H738" s="320" t="s">
        <v>264</v>
      </c>
      <c r="I738" s="229" t="s">
        <v>190</v>
      </c>
      <c r="J738" s="300">
        <v>1.7100666801971753E-7</v>
      </c>
      <c r="K738" s="160"/>
    </row>
    <row r="739" spans="1:11" x14ac:dyDescent="0.25">
      <c r="A739" s="335">
        <f t="shared" si="90"/>
        <v>736</v>
      </c>
      <c r="B739" s="36" t="s">
        <v>10</v>
      </c>
      <c r="C739" s="37" t="str">
        <f t="shared" si="93"/>
        <v>1GGDRGRUCU</v>
      </c>
      <c r="D739" s="37"/>
      <c r="E739" s="309">
        <f>+'CALCULO TARIFAS CC '!$M$45</f>
        <v>0.67945644794523996</v>
      </c>
      <c r="F739" s="311">
        <f t="shared" si="89"/>
        <v>6.1888437072680603E-8</v>
      </c>
      <c r="G739" s="359">
        <f t="shared" si="92"/>
        <v>0.04</v>
      </c>
      <c r="H739" s="320" t="s">
        <v>264</v>
      </c>
      <c r="I739" s="229" t="s">
        <v>191</v>
      </c>
      <c r="J739" s="300">
        <v>6.1888437072680603E-8</v>
      </c>
      <c r="K739" s="160"/>
    </row>
    <row r="740" spans="1:11" x14ac:dyDescent="0.25">
      <c r="A740" s="335">
        <f t="shared" si="90"/>
        <v>737</v>
      </c>
      <c r="B740" s="36" t="s">
        <v>10</v>
      </c>
      <c r="C740" s="37" t="str">
        <f t="shared" si="93"/>
        <v>1GGDRHICAA</v>
      </c>
      <c r="D740" s="37"/>
      <c r="E740" s="309">
        <f>+'CALCULO TARIFAS CC '!$M$45</f>
        <v>0.67945644794523996</v>
      </c>
      <c r="F740" s="311">
        <f t="shared" si="89"/>
        <v>2.5267632927680625E-8</v>
      </c>
      <c r="G740" s="359">
        <f t="shared" si="92"/>
        <v>0.02</v>
      </c>
      <c r="H740" s="320" t="s">
        <v>264</v>
      </c>
      <c r="I740" s="229" t="s">
        <v>192</v>
      </c>
      <c r="J740" s="300">
        <v>2.5267632927680625E-8</v>
      </c>
      <c r="K740" s="160"/>
    </row>
    <row r="741" spans="1:11" x14ac:dyDescent="0.25">
      <c r="A741" s="335">
        <f t="shared" si="90"/>
        <v>738</v>
      </c>
      <c r="B741" s="36" t="s">
        <v>10</v>
      </c>
      <c r="C741" s="37" t="str">
        <f t="shared" si="93"/>
        <v>1GGDRHIDCH</v>
      </c>
      <c r="D741" s="37"/>
      <c r="E741" s="309">
        <f>+'CALCULO TARIFAS CC '!$M$45</f>
        <v>0.67945644794523996</v>
      </c>
      <c r="F741" s="311">
        <f t="shared" si="89"/>
        <v>7.8655891804457994E-7</v>
      </c>
      <c r="G741" s="359">
        <f t="shared" si="92"/>
        <v>0.51</v>
      </c>
      <c r="H741" s="320" t="s">
        <v>264</v>
      </c>
      <c r="I741" s="229" t="s">
        <v>831</v>
      </c>
      <c r="J741" s="300">
        <v>7.8655891804457994E-7</v>
      </c>
      <c r="K741" s="160"/>
    </row>
    <row r="742" spans="1:11" x14ac:dyDescent="0.25">
      <c r="A742" s="335">
        <f t="shared" si="90"/>
        <v>739</v>
      </c>
      <c r="B742" s="36" t="s">
        <v>10</v>
      </c>
      <c r="C742" s="37" t="str">
        <f t="shared" si="93"/>
        <v>1GGDRHIDMA</v>
      </c>
      <c r="D742" s="37"/>
      <c r="E742" s="309">
        <f>+'CALCULO TARIFAS CC '!$M$45</f>
        <v>0.67945644794523996</v>
      </c>
      <c r="F742" s="311">
        <f t="shared" si="89"/>
        <v>6.0121924226882994E-6</v>
      </c>
      <c r="G742" s="359">
        <f t="shared" si="92"/>
        <v>3.87</v>
      </c>
      <c r="H742" s="320" t="s">
        <v>264</v>
      </c>
      <c r="I742" s="229" t="s">
        <v>193</v>
      </c>
      <c r="J742" s="300">
        <v>6.0121924226882994E-6</v>
      </c>
      <c r="K742" s="160"/>
    </row>
    <row r="743" spans="1:11" x14ac:dyDescent="0.25">
      <c r="A743" s="335">
        <f t="shared" si="90"/>
        <v>740</v>
      </c>
      <c r="B743" s="36" t="s">
        <v>10</v>
      </c>
      <c r="C743" s="37" t="str">
        <f t="shared" si="93"/>
        <v>1GGDRHIDRL</v>
      </c>
      <c r="D743" s="37"/>
      <c r="E743" s="309">
        <f>+'CALCULO TARIFAS CC '!$M$45</f>
        <v>0.67945644794523996</v>
      </c>
      <c r="F743" s="311">
        <f t="shared" si="89"/>
        <v>1.3225683300352829E-6</v>
      </c>
      <c r="G743" s="359">
        <f t="shared" si="92"/>
        <v>0.85</v>
      </c>
      <c r="H743" s="320" t="s">
        <v>264</v>
      </c>
      <c r="I743" s="229" t="s">
        <v>818</v>
      </c>
      <c r="J743" s="300">
        <v>1.3225683300352829E-6</v>
      </c>
      <c r="K743" s="160"/>
    </row>
    <row r="744" spans="1:11" x14ac:dyDescent="0.25">
      <c r="A744" s="335">
        <f t="shared" si="90"/>
        <v>741</v>
      </c>
      <c r="B744" s="36" t="s">
        <v>10</v>
      </c>
      <c r="C744" s="37" t="str">
        <f t="shared" si="93"/>
        <v>1GGDRHIDRO</v>
      </c>
      <c r="D744" s="37"/>
      <c r="E744" s="309">
        <f>+'CALCULO TARIFAS CC '!$M$45</f>
        <v>0.67945644794523996</v>
      </c>
      <c r="F744" s="311">
        <f t="shared" si="89"/>
        <v>1.4986744426780645E-6</v>
      </c>
      <c r="G744" s="359">
        <f t="shared" si="92"/>
        <v>0.97</v>
      </c>
      <c r="H744" s="320" t="s">
        <v>264</v>
      </c>
      <c r="I744" s="229" t="s">
        <v>194</v>
      </c>
      <c r="J744" s="300">
        <v>1.4986744426780645E-6</v>
      </c>
      <c r="K744" s="160"/>
    </row>
    <row r="745" spans="1:11" x14ac:dyDescent="0.25">
      <c r="A745" s="335">
        <f t="shared" si="90"/>
        <v>742</v>
      </c>
      <c r="B745" s="36" t="s">
        <v>10</v>
      </c>
      <c r="C745" s="37" t="str">
        <f t="shared" si="93"/>
        <v>1GGDRHIDRX</v>
      </c>
      <c r="D745" s="37"/>
      <c r="E745" s="309">
        <f>+'CALCULO TARIFAS CC '!$M$45</f>
        <v>0.67945644794523996</v>
      </c>
      <c r="F745" s="311">
        <f t="shared" si="89"/>
        <v>5.9741682238684124E-7</v>
      </c>
      <c r="G745" s="359">
        <f t="shared" si="92"/>
        <v>0.38</v>
      </c>
      <c r="H745" s="320" t="s">
        <v>264</v>
      </c>
      <c r="I745" s="229" t="s">
        <v>379</v>
      </c>
      <c r="J745" s="300">
        <v>5.9741682238684124E-7</v>
      </c>
      <c r="K745" s="160"/>
    </row>
    <row r="746" spans="1:11" x14ac:dyDescent="0.25">
      <c r="A746" s="335">
        <f t="shared" si="90"/>
        <v>743</v>
      </c>
      <c r="B746" s="36" t="s">
        <v>10</v>
      </c>
      <c r="C746" s="37" t="str">
        <f t="shared" si="93"/>
        <v>1GGDRHIDSA</v>
      </c>
      <c r="D746" s="37"/>
      <c r="E746" s="309">
        <f>+'CALCULO TARIFAS CC '!$M$45</f>
        <v>0.67945644794523996</v>
      </c>
      <c r="F746" s="311">
        <f t="shared" si="89"/>
        <v>4.2058609366958521E-7</v>
      </c>
      <c r="G746" s="359">
        <f t="shared" si="92"/>
        <v>0.27</v>
      </c>
      <c r="H746" s="320" t="s">
        <v>264</v>
      </c>
      <c r="I746" s="229" t="s">
        <v>432</v>
      </c>
      <c r="J746" s="300">
        <v>4.2058609366958521E-7</v>
      </c>
      <c r="K746" s="160"/>
    </row>
    <row r="747" spans="1:11" x14ac:dyDescent="0.25">
      <c r="A747" s="335">
        <f t="shared" si="90"/>
        <v>744</v>
      </c>
      <c r="B747" s="36" t="s">
        <v>10</v>
      </c>
      <c r="C747" s="37" t="str">
        <f t="shared" si="93"/>
        <v>1GGDRHIDSD</v>
      </c>
      <c r="D747" s="37"/>
      <c r="E747" s="309">
        <f>+'CALCULO TARIFAS CC '!$M$45</f>
        <v>0.67945644794523996</v>
      </c>
      <c r="F747" s="311">
        <f t="shared" si="89"/>
        <v>2.4130397976915294E-8</v>
      </c>
      <c r="G747" s="359">
        <f t="shared" si="92"/>
        <v>0.02</v>
      </c>
      <c r="H747" s="320" t="s">
        <v>264</v>
      </c>
      <c r="I747" s="229" t="s">
        <v>195</v>
      </c>
      <c r="J747" s="300">
        <v>2.4130397976915294E-8</v>
      </c>
      <c r="K747" s="160"/>
    </row>
    <row r="748" spans="1:11" x14ac:dyDescent="0.25">
      <c r="A748" s="335">
        <f t="shared" si="90"/>
        <v>745</v>
      </c>
      <c r="B748" s="36" t="s">
        <v>10</v>
      </c>
      <c r="C748" s="37" t="str">
        <f t="shared" si="93"/>
        <v>1GGDRHIDSM</v>
      </c>
      <c r="D748" s="37"/>
      <c r="E748" s="309">
        <f>+'CALCULO TARIFAS CC '!$M$45</f>
        <v>0.67945644794523996</v>
      </c>
      <c r="F748" s="311">
        <f t="shared" si="89"/>
        <v>1.3030870896759208E-8</v>
      </c>
      <c r="G748" s="359">
        <f t="shared" si="92"/>
        <v>0.01</v>
      </c>
      <c r="H748" s="320" t="s">
        <v>264</v>
      </c>
      <c r="I748" s="229" t="s">
        <v>196</v>
      </c>
      <c r="J748" s="300">
        <v>1.3030870896759208E-8</v>
      </c>
      <c r="K748" s="160"/>
    </row>
    <row r="749" spans="1:11" x14ac:dyDescent="0.25">
      <c r="A749" s="335">
        <f t="shared" si="90"/>
        <v>746</v>
      </c>
      <c r="B749" s="36" t="s">
        <v>10</v>
      </c>
      <c r="C749" s="37" t="str">
        <f t="shared" si="93"/>
        <v>1GGDRHIDVI</v>
      </c>
      <c r="D749" s="37"/>
      <c r="E749" s="309">
        <f>+'CALCULO TARIFAS CC '!$M$45</f>
        <v>0.67945644794523996</v>
      </c>
      <c r="F749" s="311">
        <f t="shared" si="89"/>
        <v>5.3329906862035765E-8</v>
      </c>
      <c r="G749" s="359">
        <f t="shared" si="92"/>
        <v>0.03</v>
      </c>
      <c r="H749" s="320" t="s">
        <v>264</v>
      </c>
      <c r="I749" s="229" t="s">
        <v>843</v>
      </c>
      <c r="J749" s="300">
        <v>5.3329906862035765E-8</v>
      </c>
      <c r="K749" s="160"/>
    </row>
    <row r="750" spans="1:11" x14ac:dyDescent="0.25">
      <c r="A750" s="335">
        <f t="shared" si="90"/>
        <v>747</v>
      </c>
      <c r="B750" s="36" t="s">
        <v>10</v>
      </c>
      <c r="C750" s="37" t="str">
        <f t="shared" si="93"/>
        <v>1GGDRHIELB</v>
      </c>
      <c r="D750" s="37"/>
      <c r="E750" s="309">
        <f>+'CALCULO TARIFAS CC '!$M$45</f>
        <v>0.67945644794523996</v>
      </c>
      <c r="F750" s="311">
        <f t="shared" si="89"/>
        <v>3.1889437263594792E-6</v>
      </c>
      <c r="G750" s="359">
        <f t="shared" si="92"/>
        <v>2.0499999999999998</v>
      </c>
      <c r="H750" s="320" t="s">
        <v>264</v>
      </c>
      <c r="I750" s="229" t="s">
        <v>197</v>
      </c>
      <c r="J750" s="300">
        <v>3.1889437263594792E-6</v>
      </c>
      <c r="K750" s="160"/>
    </row>
    <row r="751" spans="1:11" x14ac:dyDescent="0.25">
      <c r="A751" s="335">
        <f t="shared" si="90"/>
        <v>748</v>
      </c>
      <c r="B751" s="36" t="s">
        <v>10</v>
      </c>
      <c r="C751" s="37" t="str">
        <f t="shared" si="93"/>
        <v>1GGDRHIELC</v>
      </c>
      <c r="D751" s="37"/>
      <c r="E751" s="309">
        <f>+'CALCULO TARIFAS CC '!$M$45</f>
        <v>0.67945644794523996</v>
      </c>
      <c r="F751" s="311">
        <f t="shared" si="89"/>
        <v>4.4027812467917678E-8</v>
      </c>
      <c r="G751" s="359">
        <f t="shared" si="92"/>
        <v>0.03</v>
      </c>
      <c r="H751" s="320" t="s">
        <v>264</v>
      </c>
      <c r="I751" s="229" t="s">
        <v>198</v>
      </c>
      <c r="J751" s="300">
        <v>4.4027812467917678E-8</v>
      </c>
      <c r="K751" s="160"/>
    </row>
    <row r="752" spans="1:11" x14ac:dyDescent="0.25">
      <c r="A752" s="335">
        <f t="shared" si="90"/>
        <v>749</v>
      </c>
      <c r="B752" s="36" t="s">
        <v>10</v>
      </c>
      <c r="C752" s="37" t="str">
        <f t="shared" si="93"/>
        <v>1GGDRHISAA</v>
      </c>
      <c r="D752" s="37"/>
      <c r="E752" s="309">
        <f>+'CALCULO TARIFAS CC '!$M$45</f>
        <v>0.67945644794523996</v>
      </c>
      <c r="F752" s="311">
        <f t="shared" si="89"/>
        <v>1.730281093099007E-6</v>
      </c>
      <c r="G752" s="359">
        <f t="shared" si="92"/>
        <v>1.1100000000000001</v>
      </c>
      <c r="H752" s="320" t="s">
        <v>264</v>
      </c>
      <c r="I752" s="229" t="s">
        <v>199</v>
      </c>
      <c r="J752" s="300">
        <v>1.730281093099007E-6</v>
      </c>
      <c r="K752" s="160"/>
    </row>
    <row r="753" spans="1:11" x14ac:dyDescent="0.25">
      <c r="A753" s="335">
        <f t="shared" si="90"/>
        <v>750</v>
      </c>
      <c r="B753" s="36" t="s">
        <v>10</v>
      </c>
      <c r="C753" s="37" t="str">
        <f t="shared" si="93"/>
        <v>1GGDRINDBI</v>
      </c>
      <c r="D753" s="37"/>
      <c r="E753" s="309">
        <f>+'CALCULO TARIFAS CC '!$M$45</f>
        <v>0.67945644794523996</v>
      </c>
      <c r="F753" s="311">
        <f t="shared" si="89"/>
        <v>2.2786142965908972E-6</v>
      </c>
      <c r="G753" s="359">
        <f t="shared" ref="G753:G775" si="94">ROUND(E753*F753*$F$826,2)</f>
        <v>1.47</v>
      </c>
      <c r="H753" s="320" t="s">
        <v>264</v>
      </c>
      <c r="I753" s="229" t="s">
        <v>200</v>
      </c>
      <c r="J753" s="300">
        <v>2.2786142965908972E-6</v>
      </c>
      <c r="K753" s="160"/>
    </row>
    <row r="754" spans="1:11" x14ac:dyDescent="0.25">
      <c r="A754" s="335">
        <f t="shared" si="90"/>
        <v>751</v>
      </c>
      <c r="B754" s="36" t="s">
        <v>10</v>
      </c>
      <c r="C754" s="37" t="str">
        <f t="shared" si="93"/>
        <v>1GGDRLEEVE</v>
      </c>
      <c r="D754" s="37"/>
      <c r="E754" s="309">
        <f>+'CALCULO TARIFAS CC '!$M$45</f>
        <v>0.67945644794523996</v>
      </c>
      <c r="F754" s="311">
        <f t="shared" si="89"/>
        <v>1.2453934981807538E-7</v>
      </c>
      <c r="G754" s="359">
        <f t="shared" si="94"/>
        <v>0.08</v>
      </c>
      <c r="H754" s="320" t="s">
        <v>264</v>
      </c>
      <c r="I754" s="229" t="s">
        <v>406</v>
      </c>
      <c r="J754" s="300">
        <v>1.2453934981807538E-7</v>
      </c>
      <c r="K754" s="160"/>
    </row>
    <row r="755" spans="1:11" x14ac:dyDescent="0.25">
      <c r="A755" s="335">
        <f t="shared" si="90"/>
        <v>752</v>
      </c>
      <c r="B755" s="36" t="s">
        <v>10</v>
      </c>
      <c r="C755" s="37" t="str">
        <f t="shared" si="93"/>
        <v>1GGDRMONMA</v>
      </c>
      <c r="D755" s="37"/>
      <c r="E755" s="309">
        <f>+'CALCULO TARIFAS CC '!$M$45</f>
        <v>0.67945644794523996</v>
      </c>
      <c r="F755" s="311">
        <f t="shared" si="89"/>
        <v>1.0444192448728055E-7</v>
      </c>
      <c r="G755" s="359">
        <f t="shared" si="94"/>
        <v>7.0000000000000007E-2</v>
      </c>
      <c r="H755" s="320" t="s">
        <v>264</v>
      </c>
      <c r="I755" s="229" t="s">
        <v>201</v>
      </c>
      <c r="J755" s="300">
        <v>1.0444192448728055E-7</v>
      </c>
      <c r="K755" s="160"/>
    </row>
    <row r="756" spans="1:11" x14ac:dyDescent="0.25">
      <c r="A756" s="335">
        <f t="shared" si="90"/>
        <v>753</v>
      </c>
      <c r="B756" s="36" t="s">
        <v>10</v>
      </c>
      <c r="C756" s="37" t="str">
        <f t="shared" si="93"/>
        <v>1GGDROSCAN</v>
      </c>
      <c r="D756" s="37"/>
      <c r="E756" s="309">
        <f>+'CALCULO TARIFAS CC '!$M$45</f>
        <v>0.67945644794523996</v>
      </c>
      <c r="F756" s="311">
        <f t="shared" si="89"/>
        <v>6.1149502672880425E-7</v>
      </c>
      <c r="G756" s="359">
        <f t="shared" si="94"/>
        <v>0.39</v>
      </c>
      <c r="H756" s="320" t="s">
        <v>264</v>
      </c>
      <c r="I756" s="229" t="s">
        <v>202</v>
      </c>
      <c r="J756" s="300">
        <v>6.1149502672880425E-7</v>
      </c>
      <c r="K756" s="160"/>
    </row>
    <row r="757" spans="1:11" x14ac:dyDescent="0.25">
      <c r="A757" s="335">
        <f t="shared" si="90"/>
        <v>754</v>
      </c>
      <c r="B757" s="36" t="s">
        <v>10</v>
      </c>
      <c r="C757" s="37" t="str">
        <f t="shared" si="93"/>
        <v>1GGDRPERPF</v>
      </c>
      <c r="D757" s="37"/>
      <c r="E757" s="309">
        <f>+'CALCULO TARIFAS CC '!$M$45</f>
        <v>0.67945644794523996</v>
      </c>
      <c r="F757" s="311">
        <f t="shared" si="89"/>
        <v>3.5935255074495941E-8</v>
      </c>
      <c r="G757" s="359">
        <f t="shared" si="94"/>
        <v>0.02</v>
      </c>
      <c r="H757" s="320" t="s">
        <v>264</v>
      </c>
      <c r="I757" s="229" t="s">
        <v>934</v>
      </c>
      <c r="J757" s="300">
        <v>3.5935255074495941E-8</v>
      </c>
      <c r="K757" s="160"/>
    </row>
    <row r="758" spans="1:11" x14ac:dyDescent="0.25">
      <c r="A758" s="335">
        <f t="shared" si="90"/>
        <v>755</v>
      </c>
      <c r="B758" s="36" t="s">
        <v>10</v>
      </c>
      <c r="C758" s="37" t="str">
        <f t="shared" si="93"/>
        <v>1GGDRPRSOG</v>
      </c>
      <c r="D758" s="37"/>
      <c r="E758" s="309">
        <f>+'CALCULO TARIFAS CC '!$M$45</f>
        <v>0.67945644794523996</v>
      </c>
      <c r="F758" s="311">
        <f t="shared" si="89"/>
        <v>6.8014284333630827E-9</v>
      </c>
      <c r="G758" s="359">
        <f t="shared" si="94"/>
        <v>0</v>
      </c>
      <c r="H758" s="320" t="s">
        <v>264</v>
      </c>
      <c r="I758" s="229" t="s">
        <v>203</v>
      </c>
      <c r="J758" s="300">
        <v>6.8014284333630827E-9</v>
      </c>
      <c r="K758" s="160"/>
    </row>
    <row r="759" spans="1:11" x14ac:dyDescent="0.25">
      <c r="A759" s="335">
        <f t="shared" si="90"/>
        <v>756</v>
      </c>
      <c r="B759" s="36" t="s">
        <v>10</v>
      </c>
      <c r="C759" s="37" t="str">
        <f t="shared" si="93"/>
        <v>1GGDRPUNCI</v>
      </c>
      <c r="D759" s="37"/>
      <c r="E759" s="309">
        <f>+'CALCULO TARIFAS CC '!$M$45</f>
        <v>0.67945644794523996</v>
      </c>
      <c r="F759" s="311">
        <f t="shared" si="89"/>
        <v>1.4457061894058792E-7</v>
      </c>
      <c r="G759" s="359">
        <f t="shared" si="94"/>
        <v>0.09</v>
      </c>
      <c r="H759" s="320" t="s">
        <v>264</v>
      </c>
      <c r="I759" s="229" t="s">
        <v>908</v>
      </c>
      <c r="J759" s="300">
        <v>1.4457061894058792E-7</v>
      </c>
      <c r="K759" s="160"/>
    </row>
    <row r="760" spans="1:11" x14ac:dyDescent="0.25">
      <c r="A760" s="335">
        <f t="shared" si="90"/>
        <v>757</v>
      </c>
      <c r="B760" s="36" t="s">
        <v>10</v>
      </c>
      <c r="C760" s="37" t="str">
        <f t="shared" si="93"/>
        <v>1GGDRREGEN</v>
      </c>
      <c r="D760" s="37"/>
      <c r="E760" s="309">
        <f>+'CALCULO TARIFAS CC '!$M$45</f>
        <v>0.67945644794523996</v>
      </c>
      <c r="F760" s="311">
        <f t="shared" si="89"/>
        <v>1.7441488457850706E-6</v>
      </c>
      <c r="G760" s="359">
        <f t="shared" si="94"/>
        <v>1.1200000000000001</v>
      </c>
      <c r="H760" s="320" t="s">
        <v>264</v>
      </c>
      <c r="I760" s="229" t="s">
        <v>204</v>
      </c>
      <c r="J760" s="300">
        <v>1.7441488457850706E-6</v>
      </c>
      <c r="K760" s="160"/>
    </row>
    <row r="761" spans="1:11" x14ac:dyDescent="0.25">
      <c r="A761" s="335">
        <f t="shared" si="90"/>
        <v>758</v>
      </c>
      <c r="B761" s="36" t="s">
        <v>10</v>
      </c>
      <c r="C761" s="37" t="str">
        <f t="shared" ref="C761:C817" si="95">I761</f>
        <v>1GGDRSERGE</v>
      </c>
      <c r="D761" s="37"/>
      <c r="E761" s="309">
        <f>+'CALCULO TARIFAS CC '!$M$45</f>
        <v>0.67945644794523996</v>
      </c>
      <c r="F761" s="311">
        <f t="shared" ref="F761:F825" si="96">J761</f>
        <v>2.9062404616297295E-7</v>
      </c>
      <c r="G761" s="359">
        <f t="shared" si="94"/>
        <v>0.19</v>
      </c>
      <c r="H761" s="320" t="s">
        <v>264</v>
      </c>
      <c r="I761" s="229" t="s">
        <v>205</v>
      </c>
      <c r="J761" s="300">
        <v>2.9062404616297295E-7</v>
      </c>
      <c r="K761" s="160"/>
    </row>
    <row r="762" spans="1:11" x14ac:dyDescent="0.25">
      <c r="A762" s="335">
        <f t="shared" si="90"/>
        <v>759</v>
      </c>
      <c r="B762" s="36" t="s">
        <v>10</v>
      </c>
      <c r="C762" s="37" t="str">
        <f t="shared" si="95"/>
        <v>1GGDRSIBOS</v>
      </c>
      <c r="D762" s="37"/>
      <c r="E762" s="309">
        <f>+'CALCULO TARIFAS CC '!$M$45</f>
        <v>0.67945644794523996</v>
      </c>
      <c r="F762" s="311">
        <f t="shared" si="96"/>
        <v>5.1632480328289155E-6</v>
      </c>
      <c r="G762" s="359">
        <f t="shared" si="94"/>
        <v>3.33</v>
      </c>
      <c r="H762" s="320" t="s">
        <v>264</v>
      </c>
      <c r="I762" s="229" t="s">
        <v>206</v>
      </c>
      <c r="J762" s="300">
        <v>5.1632480328289155E-6</v>
      </c>
      <c r="K762" s="160"/>
    </row>
    <row r="763" spans="1:11" x14ac:dyDescent="0.25">
      <c r="A763" s="335">
        <f t="shared" si="90"/>
        <v>760</v>
      </c>
      <c r="B763" s="36" t="s">
        <v>10</v>
      </c>
      <c r="C763" s="37" t="str">
        <f t="shared" si="95"/>
        <v>1GGDRTUNCA</v>
      </c>
      <c r="D763" s="37"/>
      <c r="E763" s="309">
        <f>+'CALCULO TARIFAS CC '!$M$45</f>
        <v>0.67945644794523996</v>
      </c>
      <c r="F763" s="311">
        <f t="shared" si="96"/>
        <v>2.6483871459157169E-6</v>
      </c>
      <c r="G763" s="359">
        <f t="shared" si="94"/>
        <v>1.71</v>
      </c>
      <c r="H763" s="320" t="s">
        <v>264</v>
      </c>
      <c r="I763" s="229" t="s">
        <v>207</v>
      </c>
      <c r="J763" s="300">
        <v>2.6483871459157169E-6</v>
      </c>
      <c r="K763" s="160"/>
    </row>
    <row r="764" spans="1:11" x14ac:dyDescent="0.25">
      <c r="A764" s="335">
        <f t="shared" si="90"/>
        <v>761</v>
      </c>
      <c r="B764" s="36" t="s">
        <v>10</v>
      </c>
      <c r="C764" s="37" t="str">
        <f t="shared" si="95"/>
        <v>1GGDRXOLPR</v>
      </c>
      <c r="D764" s="37"/>
      <c r="E764" s="309">
        <f>+'CALCULO TARIFAS CC '!$M$45</f>
        <v>0.67945644794523996</v>
      </c>
      <c r="F764" s="311">
        <f t="shared" si="96"/>
        <v>2.0878984166174766E-6</v>
      </c>
      <c r="G764" s="359">
        <f t="shared" si="94"/>
        <v>1.34</v>
      </c>
      <c r="H764" s="320" t="s">
        <v>264</v>
      </c>
      <c r="I764" s="229" t="s">
        <v>208</v>
      </c>
      <c r="J764" s="300">
        <v>2.0878984166174766E-6</v>
      </c>
      <c r="K764" s="160"/>
    </row>
    <row r="765" spans="1:11" x14ac:dyDescent="0.25">
      <c r="A765" s="335">
        <f t="shared" si="90"/>
        <v>762</v>
      </c>
      <c r="B765" s="36" t="s">
        <v>10</v>
      </c>
      <c r="C765" s="37" t="str">
        <f t="shared" si="95"/>
        <v>1GGENAGRPO</v>
      </c>
      <c r="D765" s="37"/>
      <c r="E765" s="309">
        <f>+'CALCULO TARIFAS CC '!$M$45</f>
        <v>0.67945644794523996</v>
      </c>
      <c r="F765" s="311">
        <f t="shared" si="96"/>
        <v>1.1093596816929341E-5</v>
      </c>
      <c r="G765" s="359">
        <f t="shared" si="94"/>
        <v>7.15</v>
      </c>
      <c r="H765" s="320" t="s">
        <v>264</v>
      </c>
      <c r="I765" s="229" t="s">
        <v>209</v>
      </c>
      <c r="J765" s="300">
        <v>1.1093596816929341E-5</v>
      </c>
      <c r="K765" s="160"/>
    </row>
    <row r="766" spans="1:11" x14ac:dyDescent="0.25">
      <c r="A766" s="335">
        <f t="shared" si="90"/>
        <v>763</v>
      </c>
      <c r="B766" s="36" t="s">
        <v>10</v>
      </c>
      <c r="C766" s="37" t="str">
        <f t="shared" si="95"/>
        <v>1GGENALENR</v>
      </c>
      <c r="D766" s="37"/>
      <c r="E766" s="309">
        <f>+'CALCULO TARIFAS CC '!$M$45</f>
        <v>0.67945644794523996</v>
      </c>
      <c r="F766" s="311">
        <f t="shared" si="96"/>
        <v>3.383261721370755E-6</v>
      </c>
      <c r="G766" s="359">
        <f t="shared" si="94"/>
        <v>2.1800000000000002</v>
      </c>
      <c r="H766" s="320" t="s">
        <v>264</v>
      </c>
      <c r="I766" s="229" t="s">
        <v>210</v>
      </c>
      <c r="J766" s="300">
        <v>3.383261721370755E-6</v>
      </c>
      <c r="K766" s="160"/>
    </row>
    <row r="767" spans="1:11" x14ac:dyDescent="0.25">
      <c r="A767" s="335">
        <f t="shared" si="90"/>
        <v>764</v>
      </c>
      <c r="B767" s="36" t="s">
        <v>10</v>
      </c>
      <c r="C767" s="37" t="str">
        <f t="shared" si="95"/>
        <v>1GGENANACA</v>
      </c>
      <c r="D767" s="37"/>
      <c r="E767" s="309">
        <f>+'CALCULO TARIFAS CC '!$M$45</f>
        <v>0.67945644794523996</v>
      </c>
      <c r="F767" s="311">
        <f t="shared" si="96"/>
        <v>1.3221323634371928E-4</v>
      </c>
      <c r="G767" s="359">
        <f t="shared" si="94"/>
        <v>85.17</v>
      </c>
      <c r="H767" s="320" t="s">
        <v>264</v>
      </c>
      <c r="I767" s="229" t="s">
        <v>211</v>
      </c>
      <c r="J767" s="300">
        <v>1.3221323634371928E-4</v>
      </c>
      <c r="K767" s="160"/>
    </row>
    <row r="768" spans="1:11" x14ac:dyDescent="0.25">
      <c r="A768" s="335">
        <f t="shared" si="90"/>
        <v>765</v>
      </c>
      <c r="B768" s="36" t="s">
        <v>10</v>
      </c>
      <c r="C768" s="37" t="str">
        <f t="shared" si="95"/>
        <v>1GGENBIOEN</v>
      </c>
      <c r="D768" s="37"/>
      <c r="E768" s="309">
        <f>+'CALCULO TARIFAS CC '!$M$45</f>
        <v>0.67945644794523996</v>
      </c>
      <c r="F768" s="311">
        <f t="shared" si="96"/>
        <v>8.8023162907120255E-4</v>
      </c>
      <c r="G768" s="359">
        <f t="shared" si="94"/>
        <v>567.02</v>
      </c>
      <c r="H768" s="320" t="s">
        <v>264</v>
      </c>
      <c r="I768" s="229" t="s">
        <v>535</v>
      </c>
      <c r="J768" s="300">
        <v>8.8023162907120255E-4</v>
      </c>
      <c r="K768" s="160"/>
    </row>
    <row r="769" spans="1:11" x14ac:dyDescent="0.25">
      <c r="A769" s="335">
        <f t="shared" si="90"/>
        <v>766</v>
      </c>
      <c r="B769" s="36" t="s">
        <v>10</v>
      </c>
      <c r="C769" s="37" t="str">
        <f t="shared" si="95"/>
        <v>1GGENCAISA</v>
      </c>
      <c r="D769" s="37"/>
      <c r="E769" s="309">
        <f>+'CALCULO TARIFAS CC '!$M$45</f>
        <v>0.67945644794523996</v>
      </c>
      <c r="F769" s="311">
        <f t="shared" si="96"/>
        <v>7.5081565963027396E-4</v>
      </c>
      <c r="G769" s="359">
        <f t="shared" si="94"/>
        <v>483.65</v>
      </c>
      <c r="H769" s="320" t="s">
        <v>264</v>
      </c>
      <c r="I769" s="229" t="s">
        <v>212</v>
      </c>
      <c r="J769" s="300">
        <v>7.5081565963027396E-4</v>
      </c>
      <c r="K769" s="160"/>
    </row>
    <row r="770" spans="1:11" x14ac:dyDescent="0.25">
      <c r="A770" s="335">
        <f t="shared" si="90"/>
        <v>767</v>
      </c>
      <c r="B770" s="36" t="s">
        <v>10</v>
      </c>
      <c r="C770" s="37" t="str">
        <f t="shared" si="95"/>
        <v>1GGENCEAIG</v>
      </c>
      <c r="D770" s="37"/>
      <c r="E770" s="309">
        <f>+'CALCULO TARIFAS CC '!$M$45</f>
        <v>0.67945644794523996</v>
      </c>
      <c r="F770" s="311">
        <f t="shared" si="96"/>
        <v>2.21507935045597E-8</v>
      </c>
      <c r="G770" s="359">
        <f t="shared" si="94"/>
        <v>0.01</v>
      </c>
      <c r="H770" s="320" t="s">
        <v>264</v>
      </c>
      <c r="I770" s="229" t="s">
        <v>213</v>
      </c>
      <c r="J770" s="300">
        <v>2.21507935045597E-8</v>
      </c>
      <c r="K770" s="160"/>
    </row>
    <row r="771" spans="1:11" x14ac:dyDescent="0.25">
      <c r="A771" s="335">
        <f t="shared" si="90"/>
        <v>768</v>
      </c>
      <c r="B771" s="36" t="s">
        <v>10</v>
      </c>
      <c r="C771" s="37" t="str">
        <f t="shared" si="95"/>
        <v>1GGENCINMC</v>
      </c>
      <c r="D771" s="37"/>
      <c r="E771" s="309">
        <f>+'CALCULO TARIFAS CC '!$M$45</f>
        <v>0.67945644794523996</v>
      </c>
      <c r="F771" s="311">
        <f t="shared" si="96"/>
        <v>8.9839600321220199E-6</v>
      </c>
      <c r="G771" s="359">
        <f t="shared" si="94"/>
        <v>5.79</v>
      </c>
      <c r="H771" s="320" t="s">
        <v>264</v>
      </c>
      <c r="I771" s="229" t="s">
        <v>214</v>
      </c>
      <c r="J771" s="300">
        <v>8.9839600321220199E-6</v>
      </c>
      <c r="K771" s="160"/>
    </row>
    <row r="772" spans="1:11" x14ac:dyDescent="0.25">
      <c r="A772" s="335">
        <f t="shared" si="90"/>
        <v>769</v>
      </c>
      <c r="B772" s="36" t="s">
        <v>10</v>
      </c>
      <c r="C772" s="37" t="str">
        <f t="shared" si="95"/>
        <v>1GGENCOELL</v>
      </c>
      <c r="D772" s="37"/>
      <c r="E772" s="309">
        <f>+'CALCULO TARIFAS CC '!$M$45</f>
        <v>0.67945644794523996</v>
      </c>
      <c r="F772" s="311">
        <f t="shared" si="96"/>
        <v>3.3269937171700224E-6</v>
      </c>
      <c r="G772" s="359">
        <f t="shared" si="94"/>
        <v>2.14</v>
      </c>
      <c r="H772" s="320" t="s">
        <v>264</v>
      </c>
      <c r="I772" s="229" t="s">
        <v>450</v>
      </c>
      <c r="J772" s="300">
        <v>3.3269937171700224E-6</v>
      </c>
      <c r="K772" s="160"/>
    </row>
    <row r="773" spans="1:11" x14ac:dyDescent="0.25">
      <c r="A773" s="335">
        <f t="shared" si="90"/>
        <v>770</v>
      </c>
      <c r="B773" s="36" t="s">
        <v>10</v>
      </c>
      <c r="C773" s="37" t="str">
        <f t="shared" si="95"/>
        <v>1GGENELEGE</v>
      </c>
      <c r="D773" s="37"/>
      <c r="E773" s="309">
        <f>+'CALCULO TARIFAS CC '!$M$45</f>
        <v>0.67945644794523996</v>
      </c>
      <c r="F773" s="311">
        <f t="shared" si="96"/>
        <v>1.6238827458062626E-5</v>
      </c>
      <c r="G773" s="359">
        <f t="shared" si="94"/>
        <v>10.46</v>
      </c>
      <c r="H773" s="320" t="s">
        <v>264</v>
      </c>
      <c r="I773" s="229" t="s">
        <v>215</v>
      </c>
      <c r="J773" s="300">
        <v>1.6238827458062626E-5</v>
      </c>
      <c r="K773" s="160"/>
    </row>
    <row r="774" spans="1:11" x14ac:dyDescent="0.25">
      <c r="A774" s="335">
        <f t="shared" si="90"/>
        <v>771</v>
      </c>
      <c r="B774" s="36" t="s">
        <v>10</v>
      </c>
      <c r="C774" s="37" t="str">
        <f t="shared" si="95"/>
        <v>1GGENEMGEE</v>
      </c>
      <c r="D774" s="37"/>
      <c r="E774" s="309">
        <f>+'CALCULO TARIFAS CC '!$M$45</f>
        <v>0.67945644794523996</v>
      </c>
      <c r="F774" s="311">
        <f t="shared" si="96"/>
        <v>7.4864191439866404E-2</v>
      </c>
      <c r="G774" s="359">
        <f>ROUND(E774*F774*$F$826,2)-0.01</f>
        <v>48225.46</v>
      </c>
      <c r="H774" s="320" t="s">
        <v>264</v>
      </c>
      <c r="I774" s="393" t="s">
        <v>216</v>
      </c>
      <c r="J774" s="300">
        <v>7.4864191439866404E-2</v>
      </c>
      <c r="K774" s="160"/>
    </row>
    <row r="775" spans="1:11" x14ac:dyDescent="0.25">
      <c r="A775" s="335">
        <f t="shared" si="90"/>
        <v>772</v>
      </c>
      <c r="B775" s="36" t="s">
        <v>10</v>
      </c>
      <c r="C775" s="37" t="str">
        <f t="shared" si="95"/>
        <v>1GGENENDEO</v>
      </c>
      <c r="D775" s="37"/>
      <c r="E775" s="309">
        <f>+'CALCULO TARIFAS CC '!$M$45</f>
        <v>0.67945644794523996</v>
      </c>
      <c r="F775" s="311">
        <f t="shared" si="96"/>
        <v>7.5275221025121376E-6</v>
      </c>
      <c r="G775" s="359">
        <f t="shared" si="94"/>
        <v>4.8499999999999996</v>
      </c>
      <c r="H775" s="320" t="s">
        <v>264</v>
      </c>
      <c r="I775" s="229" t="s">
        <v>217</v>
      </c>
      <c r="J775" s="300">
        <v>7.5275221025121376E-6</v>
      </c>
      <c r="K775" s="160"/>
    </row>
    <row r="776" spans="1:11" x14ac:dyDescent="0.25">
      <c r="A776" s="335">
        <f t="shared" si="90"/>
        <v>773</v>
      </c>
      <c r="B776" s="36" t="s">
        <v>10</v>
      </c>
      <c r="C776" s="37" t="str">
        <f t="shared" si="95"/>
        <v>1GGENENLIG</v>
      </c>
      <c r="D776" s="37"/>
      <c r="E776" s="309">
        <f>+'CALCULO TARIFAS CC '!$M$45</f>
        <v>0.67945644794523996</v>
      </c>
      <c r="F776" s="311">
        <f t="shared" si="96"/>
        <v>2.0402393638488551E-6</v>
      </c>
      <c r="G776" s="359">
        <f>ROUND(E776*F776*$F$826,2)</f>
        <v>1.31</v>
      </c>
      <c r="H776" s="320" t="s">
        <v>264</v>
      </c>
      <c r="I776" s="229" t="s">
        <v>218</v>
      </c>
      <c r="J776" s="300">
        <v>2.0402393638488551E-6</v>
      </c>
      <c r="K776" s="160"/>
    </row>
    <row r="777" spans="1:11" x14ac:dyDescent="0.25">
      <c r="A777" s="335">
        <f t="shared" si="90"/>
        <v>774</v>
      </c>
      <c r="B777" s="36" t="s">
        <v>10</v>
      </c>
      <c r="C777" s="37" t="str">
        <f t="shared" si="95"/>
        <v>1GGENENSAJ</v>
      </c>
      <c r="D777" s="37"/>
      <c r="E777" s="309">
        <f>+'CALCULO TARIFAS CC '!$M$45</f>
        <v>0.67945644794523996</v>
      </c>
      <c r="F777" s="311">
        <f t="shared" si="96"/>
        <v>2.7738247200118934E-4</v>
      </c>
      <c r="G777" s="359">
        <f t="shared" ref="G777:G808" si="97">ROUND(E777*F777*$F$826,2)</f>
        <v>178.68</v>
      </c>
      <c r="H777" s="320" t="s">
        <v>264</v>
      </c>
      <c r="I777" s="229" t="s">
        <v>812</v>
      </c>
      <c r="J777" s="300">
        <v>2.7738247200118934E-4</v>
      </c>
      <c r="K777" s="160"/>
    </row>
    <row r="778" spans="1:11" x14ac:dyDescent="0.25">
      <c r="A778" s="335">
        <f t="shared" si="90"/>
        <v>775</v>
      </c>
      <c r="B778" s="36" t="s">
        <v>10</v>
      </c>
      <c r="C778" s="37" t="str">
        <f t="shared" si="95"/>
        <v>1GGENESAES</v>
      </c>
      <c r="D778" s="37"/>
      <c r="E778" s="309">
        <f>+'CALCULO TARIFAS CC '!$M$45</f>
        <v>0.67945644794523996</v>
      </c>
      <c r="F778" s="311">
        <f t="shared" si="96"/>
        <v>1.8553637117670957E-4</v>
      </c>
      <c r="G778" s="359">
        <f t="shared" si="97"/>
        <v>119.52</v>
      </c>
      <c r="H778" s="320" t="s">
        <v>264</v>
      </c>
      <c r="I778" s="229" t="s">
        <v>832</v>
      </c>
      <c r="J778" s="300">
        <v>1.8553637117670957E-4</v>
      </c>
      <c r="K778" s="160"/>
    </row>
    <row r="779" spans="1:11" x14ac:dyDescent="0.25">
      <c r="A779" s="335">
        <f t="shared" si="90"/>
        <v>776</v>
      </c>
      <c r="B779" s="36" t="s">
        <v>10</v>
      </c>
      <c r="C779" s="37" t="str">
        <f t="shared" si="95"/>
        <v>1GGENESIES</v>
      </c>
      <c r="D779" s="37"/>
      <c r="E779" s="309">
        <f>+'CALCULO TARIFAS CC '!$M$45</f>
        <v>0.67945644794523996</v>
      </c>
      <c r="F779" s="311">
        <f t="shared" si="96"/>
        <v>2.1629116835616491E-6</v>
      </c>
      <c r="G779" s="359">
        <f t="shared" si="97"/>
        <v>1.39</v>
      </c>
      <c r="H779" s="320" t="s">
        <v>264</v>
      </c>
      <c r="I779" s="229" t="s">
        <v>385</v>
      </c>
      <c r="J779" s="300">
        <v>2.1629116835616491E-6</v>
      </c>
      <c r="K779" s="160"/>
    </row>
    <row r="780" spans="1:11" x14ac:dyDescent="0.25">
      <c r="A780" s="335">
        <f t="shared" si="90"/>
        <v>777</v>
      </c>
      <c r="B780" s="36" t="s">
        <v>10</v>
      </c>
      <c r="C780" s="37" t="str">
        <f t="shared" si="95"/>
        <v>1GGENGEELN</v>
      </c>
      <c r="D780" s="37"/>
      <c r="E780" s="309">
        <f>+'CALCULO TARIFAS CC '!$M$45</f>
        <v>0.67945644794523996</v>
      </c>
      <c r="F780" s="311">
        <f t="shared" si="96"/>
        <v>1.0194501152856744E-4</v>
      </c>
      <c r="G780" s="359">
        <f t="shared" si="97"/>
        <v>65.67</v>
      </c>
      <c r="H780" s="320" t="s">
        <v>264</v>
      </c>
      <c r="I780" s="229" t="s">
        <v>219</v>
      </c>
      <c r="J780" s="300">
        <v>1.0194501152856744E-4</v>
      </c>
      <c r="K780" s="160"/>
    </row>
    <row r="781" spans="1:11" x14ac:dyDescent="0.25">
      <c r="A781" s="335">
        <f t="shared" si="90"/>
        <v>778</v>
      </c>
      <c r="B781" s="36" t="s">
        <v>10</v>
      </c>
      <c r="C781" s="37" t="str">
        <f t="shared" si="95"/>
        <v>1GGENGENAT</v>
      </c>
      <c r="D781" s="37"/>
      <c r="E781" s="309">
        <f>+'CALCULO TARIFAS CC '!$M$45</f>
        <v>0.67945644794523996</v>
      </c>
      <c r="F781" s="311">
        <f t="shared" si="96"/>
        <v>1.4578595629121171E-5</v>
      </c>
      <c r="G781" s="359">
        <f t="shared" si="97"/>
        <v>9.39</v>
      </c>
      <c r="H781" s="320" t="s">
        <v>264</v>
      </c>
      <c r="I781" s="229" t="s">
        <v>220</v>
      </c>
      <c r="J781" s="300">
        <v>1.4578595629121171E-5</v>
      </c>
      <c r="K781" s="160"/>
    </row>
    <row r="782" spans="1:11" x14ac:dyDescent="0.25">
      <c r="A782" s="335">
        <f t="shared" si="90"/>
        <v>779</v>
      </c>
      <c r="B782" s="36" t="s">
        <v>10</v>
      </c>
      <c r="C782" s="37" t="str">
        <f t="shared" si="95"/>
        <v>1GGENGENEP</v>
      </c>
      <c r="D782" s="37"/>
      <c r="E782" s="309">
        <f>+'CALCULO TARIFAS CC '!$M$45</f>
        <v>0.67945644794523996</v>
      </c>
      <c r="F782" s="311">
        <f t="shared" si="96"/>
        <v>2.4671254013859592E-6</v>
      </c>
      <c r="G782" s="359">
        <f t="shared" si="97"/>
        <v>1.59</v>
      </c>
      <c r="H782" s="320" t="s">
        <v>264</v>
      </c>
      <c r="I782" s="229" t="s">
        <v>878</v>
      </c>
      <c r="J782" s="300">
        <v>2.4671254013859592E-6</v>
      </c>
      <c r="K782" s="160"/>
    </row>
    <row r="783" spans="1:11" x14ac:dyDescent="0.25">
      <c r="A783" s="335">
        <f t="shared" si="90"/>
        <v>780</v>
      </c>
      <c r="B783" s="36" t="s">
        <v>10</v>
      </c>
      <c r="C783" s="37" t="str">
        <f t="shared" si="95"/>
        <v>1GGENGENES</v>
      </c>
      <c r="D783" s="37"/>
      <c r="E783" s="309">
        <f>+'CALCULO TARIFAS CC '!$M$45</f>
        <v>0.67945644794523996</v>
      </c>
      <c r="F783" s="311">
        <f t="shared" si="96"/>
        <v>3.2215429679680681E-4</v>
      </c>
      <c r="G783" s="359">
        <f t="shared" si="97"/>
        <v>207.52</v>
      </c>
      <c r="H783" s="320" t="s">
        <v>264</v>
      </c>
      <c r="I783" s="229" t="s">
        <v>221</v>
      </c>
      <c r="J783" s="300">
        <v>3.2215429679680681E-4</v>
      </c>
      <c r="K783" s="160"/>
    </row>
    <row r="784" spans="1:11" x14ac:dyDescent="0.25">
      <c r="A784" s="335">
        <f t="shared" si="90"/>
        <v>781</v>
      </c>
      <c r="B784" s="36" t="s">
        <v>10</v>
      </c>
      <c r="C784" s="37" t="str">
        <f t="shared" si="95"/>
        <v>1GGENGENOC</v>
      </c>
      <c r="D784" s="37"/>
      <c r="E784" s="309">
        <f>+'CALCULO TARIFAS CC '!$M$45</f>
        <v>0.67945644794523996</v>
      </c>
      <c r="F784" s="311">
        <f t="shared" si="96"/>
        <v>3.4911735729865024E-6</v>
      </c>
      <c r="G784" s="359">
        <f t="shared" si="97"/>
        <v>2.25</v>
      </c>
      <c r="H784" s="320" t="s">
        <v>264</v>
      </c>
      <c r="I784" s="229" t="s">
        <v>222</v>
      </c>
      <c r="J784" s="300">
        <v>3.4911735729865024E-6</v>
      </c>
      <c r="K784" s="160"/>
    </row>
    <row r="785" spans="1:11" x14ac:dyDescent="0.25">
      <c r="A785" s="335">
        <f t="shared" si="90"/>
        <v>782</v>
      </c>
      <c r="B785" s="36" t="s">
        <v>10</v>
      </c>
      <c r="C785" s="37" t="str">
        <f t="shared" si="95"/>
        <v>1GGENGRGEO</v>
      </c>
      <c r="D785" s="37"/>
      <c r="E785" s="309">
        <f>+'CALCULO TARIFAS CC '!$M$45</f>
        <v>0.67945644794523996</v>
      </c>
      <c r="F785" s="311">
        <f t="shared" si="96"/>
        <v>3.7135563012104442E-5</v>
      </c>
      <c r="G785" s="359">
        <f t="shared" si="97"/>
        <v>23.92</v>
      </c>
      <c r="H785" s="320" t="s">
        <v>264</v>
      </c>
      <c r="I785" s="229" t="s">
        <v>223</v>
      </c>
      <c r="J785" s="300">
        <v>3.7135563012104442E-5</v>
      </c>
      <c r="K785" s="160"/>
    </row>
    <row r="786" spans="1:11" x14ac:dyDescent="0.25">
      <c r="A786" s="335">
        <f t="shared" si="90"/>
        <v>783</v>
      </c>
      <c r="B786" s="36" t="s">
        <v>10</v>
      </c>
      <c r="C786" s="37" t="str">
        <f t="shared" si="95"/>
        <v>1GGENHIDCA</v>
      </c>
      <c r="D786" s="37"/>
      <c r="E786" s="309">
        <f>+'CALCULO TARIFAS CC '!$M$45</f>
        <v>0.67945644794523996</v>
      </c>
      <c r="F786" s="311">
        <f t="shared" si="96"/>
        <v>1.743403964336593E-6</v>
      </c>
      <c r="G786" s="359">
        <f t="shared" si="97"/>
        <v>1.1200000000000001</v>
      </c>
      <c r="H786" s="320" t="s">
        <v>264</v>
      </c>
      <c r="I786" s="229" t="s">
        <v>423</v>
      </c>
      <c r="J786" s="300">
        <v>1.743403964336593E-6</v>
      </c>
      <c r="K786" s="160"/>
    </row>
    <row r="787" spans="1:11" x14ac:dyDescent="0.25">
      <c r="A787" s="335">
        <f t="shared" si="90"/>
        <v>784</v>
      </c>
      <c r="B787" s="36" t="s">
        <v>10</v>
      </c>
      <c r="C787" s="37" t="str">
        <f t="shared" si="95"/>
        <v>1GGENHIDCO</v>
      </c>
      <c r="D787" s="37"/>
      <c r="E787" s="309">
        <f>+'CALCULO TARIFAS CC '!$M$45</f>
        <v>0.67945644794523996</v>
      </c>
      <c r="F787" s="311">
        <f t="shared" si="96"/>
        <v>6.6406705652269079E-6</v>
      </c>
      <c r="G787" s="359">
        <f t="shared" si="97"/>
        <v>4.28</v>
      </c>
      <c r="H787" s="320" t="s">
        <v>264</v>
      </c>
      <c r="I787" s="229" t="s">
        <v>224</v>
      </c>
      <c r="J787" s="300">
        <v>6.6406705652269079E-6</v>
      </c>
      <c r="K787" s="160"/>
    </row>
    <row r="788" spans="1:11" x14ac:dyDescent="0.25">
      <c r="A788" s="335">
        <f t="shared" si="90"/>
        <v>785</v>
      </c>
      <c r="B788" s="36" t="s">
        <v>10</v>
      </c>
      <c r="C788" s="37" t="str">
        <f t="shared" si="95"/>
        <v>1GGENHIDRA</v>
      </c>
      <c r="D788" s="37"/>
      <c r="E788" s="309">
        <f>+'CALCULO TARIFAS CC '!$M$45</f>
        <v>0.67945644794523996</v>
      </c>
      <c r="F788" s="311">
        <f t="shared" si="96"/>
        <v>9.2354063623237113E-8</v>
      </c>
      <c r="G788" s="359">
        <f t="shared" si="97"/>
        <v>0.06</v>
      </c>
      <c r="H788" s="320" t="s">
        <v>264</v>
      </c>
      <c r="I788" s="229" t="s">
        <v>879</v>
      </c>
      <c r="J788" s="300">
        <v>9.2354063623237113E-8</v>
      </c>
      <c r="K788" s="160"/>
    </row>
    <row r="789" spans="1:11" x14ac:dyDescent="0.25">
      <c r="A789" s="335">
        <f t="shared" si="90"/>
        <v>786</v>
      </c>
      <c r="B789" s="36" t="s">
        <v>10</v>
      </c>
      <c r="C789" s="37" t="str">
        <f t="shared" si="95"/>
        <v>1GGENHIHIJ</v>
      </c>
      <c r="D789" s="37"/>
      <c r="E789" s="309">
        <f>+'CALCULO TARIFAS CC '!$M$45</f>
        <v>0.67945644794523996</v>
      </c>
      <c r="F789" s="311">
        <f t="shared" si="96"/>
        <v>7.4590612632494606E-6</v>
      </c>
      <c r="G789" s="359">
        <f t="shared" si="97"/>
        <v>4.8</v>
      </c>
      <c r="H789" s="320" t="s">
        <v>264</v>
      </c>
      <c r="I789" s="229" t="s">
        <v>225</v>
      </c>
      <c r="J789" s="300">
        <v>7.4590612632494606E-6</v>
      </c>
      <c r="K789" s="160"/>
    </row>
    <row r="790" spans="1:11" x14ac:dyDescent="0.25">
      <c r="A790" s="335">
        <f t="shared" si="90"/>
        <v>787</v>
      </c>
      <c r="B790" s="36" t="s">
        <v>10</v>
      </c>
      <c r="C790" s="37" t="str">
        <f t="shared" si="95"/>
        <v>1GGENHIVIA</v>
      </c>
      <c r="D790" s="37"/>
      <c r="E790" s="309">
        <f>+'CALCULO TARIFAS CC '!$M$45</f>
        <v>0.67945644794523996</v>
      </c>
      <c r="F790" s="311">
        <f t="shared" si="96"/>
        <v>6.5225020153689858E-7</v>
      </c>
      <c r="G790" s="359">
        <f t="shared" si="97"/>
        <v>0.42</v>
      </c>
      <c r="H790" s="320" t="s">
        <v>264</v>
      </c>
      <c r="I790" s="229" t="s">
        <v>226</v>
      </c>
      <c r="J790" s="300">
        <v>6.5225020153689858E-7</v>
      </c>
      <c r="K790" s="160"/>
    </row>
    <row r="791" spans="1:11" x14ac:dyDescent="0.25">
      <c r="A791" s="335">
        <f t="shared" si="90"/>
        <v>788</v>
      </c>
      <c r="B791" s="36" t="s">
        <v>10</v>
      </c>
      <c r="C791" s="37" t="str">
        <f t="shared" si="95"/>
        <v>1GGENHIXAC</v>
      </c>
      <c r="D791" s="37"/>
      <c r="E791" s="309">
        <f>+'CALCULO TARIFAS CC '!$M$45</f>
        <v>0.67945644794523996</v>
      </c>
      <c r="F791" s="311">
        <f t="shared" si="96"/>
        <v>1.76333149820178E-4</v>
      </c>
      <c r="G791" s="359">
        <f t="shared" si="97"/>
        <v>113.59</v>
      </c>
      <c r="H791" s="320" t="s">
        <v>264</v>
      </c>
      <c r="I791" s="229" t="s">
        <v>227</v>
      </c>
      <c r="J791" s="300">
        <v>1.76333149820178E-4</v>
      </c>
      <c r="K791" s="160"/>
    </row>
    <row r="792" spans="1:11" x14ac:dyDescent="0.25">
      <c r="A792" s="335">
        <f t="shared" si="90"/>
        <v>789</v>
      </c>
      <c r="B792" s="36" t="s">
        <v>10</v>
      </c>
      <c r="C792" s="37" t="str">
        <f t="shared" si="95"/>
        <v>1GGENINGMA</v>
      </c>
      <c r="D792" s="37"/>
      <c r="E792" s="309">
        <f>+'CALCULO TARIFAS CC '!$M$45</f>
        <v>0.67945644794523996</v>
      </c>
      <c r="F792" s="311">
        <f t="shared" si="96"/>
        <v>1.5538767888356104E-3</v>
      </c>
      <c r="G792" s="359">
        <f t="shared" si="97"/>
        <v>1000.97</v>
      </c>
      <c r="H792" s="320" t="s">
        <v>264</v>
      </c>
      <c r="I792" s="229" t="s">
        <v>228</v>
      </c>
      <c r="J792" s="300">
        <v>1.5538767888356104E-3</v>
      </c>
      <c r="K792" s="160"/>
    </row>
    <row r="793" spans="1:11" x14ac:dyDescent="0.25">
      <c r="A793" s="335">
        <f t="shared" si="90"/>
        <v>790</v>
      </c>
      <c r="B793" s="36" t="s">
        <v>10</v>
      </c>
      <c r="C793" s="37" t="str">
        <f t="shared" si="95"/>
        <v>1GGENINGSD</v>
      </c>
      <c r="D793" s="37"/>
      <c r="E793" s="309">
        <f>+'CALCULO TARIFAS CC '!$M$45</f>
        <v>0.67945644794523996</v>
      </c>
      <c r="F793" s="311">
        <f t="shared" si="96"/>
        <v>3.4927790690708457E-5</v>
      </c>
      <c r="G793" s="359">
        <f t="shared" si="97"/>
        <v>22.5</v>
      </c>
      <c r="H793" s="320" t="s">
        <v>264</v>
      </c>
      <c r="I793" s="229" t="s">
        <v>813</v>
      </c>
      <c r="J793" s="300">
        <v>3.4927790690708457E-5</v>
      </c>
      <c r="K793" s="160"/>
    </row>
    <row r="794" spans="1:11" x14ac:dyDescent="0.25">
      <c r="A794" s="335">
        <f t="shared" si="90"/>
        <v>791</v>
      </c>
      <c r="B794" s="36" t="s">
        <v>10</v>
      </c>
      <c r="C794" s="37" t="str">
        <f t="shared" si="95"/>
        <v>1GGENINGUN</v>
      </c>
      <c r="D794" s="37"/>
      <c r="E794" s="309">
        <f>+'CALCULO TARIFAS CC '!$M$45</f>
        <v>0.67945644794523996</v>
      </c>
      <c r="F794" s="311">
        <f t="shared" si="96"/>
        <v>8.4864309794206055E-4</v>
      </c>
      <c r="G794" s="359">
        <f t="shared" si="97"/>
        <v>546.66999999999996</v>
      </c>
      <c r="H794" s="320" t="s">
        <v>264</v>
      </c>
      <c r="I794" s="229" t="s">
        <v>871</v>
      </c>
      <c r="J794" s="300">
        <v>8.4864309794206055E-4</v>
      </c>
      <c r="K794" s="160"/>
    </row>
    <row r="795" spans="1:11" x14ac:dyDescent="0.25">
      <c r="A795" s="335">
        <f t="shared" si="90"/>
        <v>792</v>
      </c>
      <c r="B795" s="36" t="s">
        <v>10</v>
      </c>
      <c r="C795" s="37" t="str">
        <f t="shared" si="95"/>
        <v>1GGENINPAG</v>
      </c>
      <c r="D795" s="37"/>
      <c r="E795" s="309">
        <f>+'CALCULO TARIFAS CC '!$M$45</f>
        <v>0.67945644794523996</v>
      </c>
      <c r="F795" s="311">
        <f t="shared" si="96"/>
        <v>1.5716327388109268E-4</v>
      </c>
      <c r="G795" s="359">
        <f t="shared" si="97"/>
        <v>101.24</v>
      </c>
      <c r="H795" s="320" t="s">
        <v>264</v>
      </c>
      <c r="I795" s="229" t="s">
        <v>927</v>
      </c>
      <c r="J795" s="300">
        <v>1.5716327388109268E-4</v>
      </c>
      <c r="K795" s="160"/>
    </row>
    <row r="796" spans="1:11" x14ac:dyDescent="0.25">
      <c r="A796" s="335">
        <f t="shared" si="90"/>
        <v>793</v>
      </c>
      <c r="B796" s="36" t="s">
        <v>10</v>
      </c>
      <c r="C796" s="37" t="str">
        <f t="shared" si="95"/>
        <v>1GGENINVPA</v>
      </c>
      <c r="D796" s="37"/>
      <c r="E796" s="309">
        <f>+'CALCULO TARIFAS CC '!$M$45</f>
        <v>0.67945644794523996</v>
      </c>
      <c r="F796" s="311">
        <f t="shared" si="96"/>
        <v>3.6250250928635031E-6</v>
      </c>
      <c r="G796" s="359">
        <f t="shared" si="97"/>
        <v>2.34</v>
      </c>
      <c r="H796" s="320" t="s">
        <v>264</v>
      </c>
      <c r="I796" s="229" t="s">
        <v>909</v>
      </c>
      <c r="J796" s="300">
        <v>3.6250250928635031E-6</v>
      </c>
      <c r="K796" s="160"/>
    </row>
    <row r="797" spans="1:11" x14ac:dyDescent="0.25">
      <c r="A797" s="335">
        <f t="shared" si="90"/>
        <v>794</v>
      </c>
      <c r="B797" s="36" t="s">
        <v>10</v>
      </c>
      <c r="C797" s="37" t="str">
        <f t="shared" si="95"/>
        <v>1GGENLUFEG</v>
      </c>
      <c r="D797" s="37"/>
      <c r="E797" s="309">
        <f>+'CALCULO TARIFAS CC '!$M$45</f>
        <v>0.67945644794523996</v>
      </c>
      <c r="F797" s="311">
        <f t="shared" si="96"/>
        <v>1.2506955266419629E-4</v>
      </c>
      <c r="G797" s="359">
        <f t="shared" si="97"/>
        <v>80.569999999999993</v>
      </c>
      <c r="H797" s="320" t="s">
        <v>264</v>
      </c>
      <c r="I797" s="229" t="s">
        <v>229</v>
      </c>
      <c r="J797" s="300">
        <v>1.2506955266419629E-4</v>
      </c>
      <c r="K797" s="160"/>
    </row>
    <row r="798" spans="1:11" x14ac:dyDescent="0.25">
      <c r="A798" s="335">
        <f t="shared" si="90"/>
        <v>795</v>
      </c>
      <c r="B798" s="36" t="s">
        <v>10</v>
      </c>
      <c r="C798" s="37" t="str">
        <f t="shared" si="95"/>
        <v>1GGENOEGYC</v>
      </c>
      <c r="D798" s="37"/>
      <c r="E798" s="309">
        <f>+'CALCULO TARIFAS CC '!$M$45</f>
        <v>0.67945644794523996</v>
      </c>
      <c r="F798" s="311">
        <f t="shared" si="96"/>
        <v>5.2165400084121509E-4</v>
      </c>
      <c r="G798" s="359">
        <f t="shared" si="97"/>
        <v>336.04</v>
      </c>
      <c r="H798" s="320" t="s">
        <v>264</v>
      </c>
      <c r="I798" s="229" t="s">
        <v>230</v>
      </c>
      <c r="J798" s="300">
        <v>5.2165400084121509E-4</v>
      </c>
      <c r="K798" s="160"/>
    </row>
    <row r="799" spans="1:11" s="182" customFormat="1" x14ac:dyDescent="0.25">
      <c r="A799" s="335">
        <f t="shared" si="90"/>
        <v>796</v>
      </c>
      <c r="B799" s="36" t="s">
        <v>10</v>
      </c>
      <c r="C799" s="37" t="str">
        <f t="shared" si="95"/>
        <v>1GGENOXECO</v>
      </c>
      <c r="D799" s="37"/>
      <c r="E799" s="309">
        <f>+'CALCULO TARIFAS CC '!$M$45</f>
        <v>0.67945644794523996</v>
      </c>
      <c r="F799" s="311">
        <f t="shared" si="96"/>
        <v>1.618075558551498E-5</v>
      </c>
      <c r="G799" s="359">
        <f t="shared" si="97"/>
        <v>10.42</v>
      </c>
      <c r="H799" s="320" t="s">
        <v>264</v>
      </c>
      <c r="I799" s="229" t="s">
        <v>928</v>
      </c>
      <c r="J799" s="300">
        <v>1.618075558551498E-5</v>
      </c>
      <c r="K799" s="160"/>
    </row>
    <row r="800" spans="1:11" s="182" customFormat="1" x14ac:dyDescent="0.25">
      <c r="A800" s="335">
        <f t="shared" si="90"/>
        <v>797</v>
      </c>
      <c r="B800" s="36" t="s">
        <v>10</v>
      </c>
      <c r="C800" s="37" t="str">
        <f t="shared" si="95"/>
        <v>1GGENOXEII</v>
      </c>
      <c r="D800" s="37"/>
      <c r="E800" s="309">
        <f>+'CALCULO TARIFAS CC '!$M$45</f>
        <v>0.67945644794523996</v>
      </c>
      <c r="F800" s="311">
        <f t="shared" si="96"/>
        <v>1.6594035004813086E-6</v>
      </c>
      <c r="G800" s="359">
        <f t="shared" si="97"/>
        <v>1.07</v>
      </c>
      <c r="H800" s="320" t="s">
        <v>264</v>
      </c>
      <c r="I800" s="229" t="s">
        <v>380</v>
      </c>
      <c r="J800" s="300">
        <v>1.6594035004813086E-6</v>
      </c>
      <c r="K800" s="160"/>
    </row>
    <row r="801" spans="1:11" s="182" customFormat="1" x14ac:dyDescent="0.25">
      <c r="A801" s="335">
        <f t="shared" si="90"/>
        <v>798</v>
      </c>
      <c r="B801" s="36" t="s">
        <v>10</v>
      </c>
      <c r="C801" s="37" t="str">
        <f t="shared" si="95"/>
        <v>1GGENPANTA</v>
      </c>
      <c r="D801" s="37"/>
      <c r="E801" s="309">
        <f>+'CALCULO TARIFAS CC '!$M$45</f>
        <v>0.67945644794523996</v>
      </c>
      <c r="F801" s="311">
        <f t="shared" si="96"/>
        <v>1.6319434468352935E-6</v>
      </c>
      <c r="G801" s="359">
        <f t="shared" si="97"/>
        <v>1.05</v>
      </c>
      <c r="H801" s="320" t="s">
        <v>264</v>
      </c>
      <c r="I801" s="229" t="s">
        <v>929</v>
      </c>
      <c r="J801" s="300">
        <v>1.6319434468352935E-6</v>
      </c>
      <c r="K801" s="160"/>
    </row>
    <row r="802" spans="1:11" x14ac:dyDescent="0.25">
      <c r="A802" s="335">
        <f t="shared" si="90"/>
        <v>799</v>
      </c>
      <c r="B802" s="36" t="s">
        <v>10</v>
      </c>
      <c r="C802" s="37" t="str">
        <f t="shared" si="95"/>
        <v>1GGENPAPEL</v>
      </c>
      <c r="D802" s="37"/>
      <c r="E802" s="309">
        <f>+'CALCULO TARIFAS CC '!$M$45</f>
        <v>0.67945644794523996</v>
      </c>
      <c r="F802" s="311">
        <f t="shared" si="96"/>
        <v>6.6914297535776683E-7</v>
      </c>
      <c r="G802" s="359">
        <f t="shared" si="97"/>
        <v>0.43</v>
      </c>
      <c r="H802" s="320" t="s">
        <v>264</v>
      </c>
      <c r="I802" s="229" t="s">
        <v>231</v>
      </c>
      <c r="J802" s="300">
        <v>6.6914297535776683E-7</v>
      </c>
      <c r="K802" s="160"/>
    </row>
    <row r="803" spans="1:11" x14ac:dyDescent="0.25">
      <c r="A803" s="335">
        <f t="shared" si="90"/>
        <v>800</v>
      </c>
      <c r="B803" s="36" t="s">
        <v>10</v>
      </c>
      <c r="C803" s="37" t="str">
        <f t="shared" si="95"/>
        <v>1GGENPUQPL</v>
      </c>
      <c r="D803" s="37"/>
      <c r="E803" s="309">
        <f>+'CALCULO TARIFAS CC '!$M$45</f>
        <v>0.67945644794523996</v>
      </c>
      <c r="F803" s="311">
        <f t="shared" si="96"/>
        <v>2.6234015317144006E-4</v>
      </c>
      <c r="G803" s="359">
        <f t="shared" si="97"/>
        <v>168.99</v>
      </c>
      <c r="H803" s="320" t="s">
        <v>264</v>
      </c>
      <c r="I803" s="229" t="s">
        <v>232</v>
      </c>
      <c r="J803" s="300">
        <v>2.6234015317144006E-4</v>
      </c>
      <c r="K803" s="160"/>
    </row>
    <row r="804" spans="1:11" x14ac:dyDescent="0.25">
      <c r="A804" s="335">
        <f t="shared" si="90"/>
        <v>801</v>
      </c>
      <c r="B804" s="36" t="s">
        <v>10</v>
      </c>
      <c r="C804" s="37" t="str">
        <f t="shared" si="95"/>
        <v>1GGENRENGU</v>
      </c>
      <c r="D804" s="37"/>
      <c r="E804" s="309">
        <f>+'CALCULO TARIFAS CC '!$M$45</f>
        <v>0.67945644794523996</v>
      </c>
      <c r="F804" s="311">
        <f t="shared" si="96"/>
        <v>2.0608399256418457E-4</v>
      </c>
      <c r="G804" s="359">
        <f t="shared" si="97"/>
        <v>132.75</v>
      </c>
      <c r="H804" s="320" t="s">
        <v>264</v>
      </c>
      <c r="I804" s="229" t="s">
        <v>233</v>
      </c>
      <c r="J804" s="300">
        <v>2.0608399256418457E-4</v>
      </c>
      <c r="K804" s="160"/>
    </row>
    <row r="805" spans="1:11" s="150" customFormat="1" x14ac:dyDescent="0.25">
      <c r="A805" s="335">
        <f>+A804+1</f>
        <v>802</v>
      </c>
      <c r="B805" s="36" t="s">
        <v>10</v>
      </c>
      <c r="C805" s="37" t="str">
        <f t="shared" si="95"/>
        <v>1GGENRNACE</v>
      </c>
      <c r="D805" s="37"/>
      <c r="E805" s="309">
        <f>+'CALCULO TARIFAS CC '!$M$45</f>
        <v>0.67945644794523996</v>
      </c>
      <c r="F805" s="311">
        <f t="shared" si="96"/>
        <v>3.9180456845528293E-6</v>
      </c>
      <c r="G805" s="359">
        <f t="shared" si="97"/>
        <v>2.52</v>
      </c>
      <c r="H805" s="320" t="s">
        <v>264</v>
      </c>
      <c r="I805" s="229" t="s">
        <v>234</v>
      </c>
      <c r="J805" s="300">
        <v>3.9180456845528293E-6</v>
      </c>
      <c r="K805" s="160"/>
    </row>
    <row r="806" spans="1:11" s="205" customFormat="1" x14ac:dyDescent="0.25">
      <c r="A806" s="335">
        <f t="shared" ref="A806:A825" si="98">+A805+1</f>
        <v>803</v>
      </c>
      <c r="B806" s="36" t="s">
        <v>10</v>
      </c>
      <c r="C806" s="37" t="str">
        <f t="shared" si="95"/>
        <v>1GGENSERCM</v>
      </c>
      <c r="D806" s="37"/>
      <c r="E806" s="309">
        <f>+'CALCULO TARIFAS CC '!$M$45</f>
        <v>0.67945644794523996</v>
      </c>
      <c r="F806" s="311">
        <f t="shared" si="96"/>
        <v>5.4480158834105435E-5</v>
      </c>
      <c r="G806" s="359">
        <f t="shared" si="97"/>
        <v>35.090000000000003</v>
      </c>
      <c r="H806" s="320" t="s">
        <v>264</v>
      </c>
      <c r="I806" s="229" t="s">
        <v>235</v>
      </c>
      <c r="J806" s="300">
        <v>5.4480158834105435E-5</v>
      </c>
      <c r="K806" s="160"/>
    </row>
    <row r="807" spans="1:11" s="205" customFormat="1" x14ac:dyDescent="0.25">
      <c r="A807" s="335">
        <f t="shared" si="98"/>
        <v>804</v>
      </c>
      <c r="B807" s="36" t="s">
        <v>10</v>
      </c>
      <c r="C807" s="37" t="str">
        <f t="shared" si="95"/>
        <v>1GGENTECNO</v>
      </c>
      <c r="D807" s="37"/>
      <c r="E807" s="309">
        <f>+'CALCULO TARIFAS CC '!$M$45</f>
        <v>0.67945644794523996</v>
      </c>
      <c r="F807" s="311">
        <f t="shared" si="96"/>
        <v>9.1680043498788151E-9</v>
      </c>
      <c r="G807" s="359">
        <f t="shared" si="97"/>
        <v>0.01</v>
      </c>
      <c r="H807" s="320" t="s">
        <v>264</v>
      </c>
      <c r="I807" s="229" t="s">
        <v>949</v>
      </c>
      <c r="J807" s="300">
        <v>9.1680043498788151E-9</v>
      </c>
      <c r="K807" s="160"/>
    </row>
    <row r="808" spans="1:11" s="205" customFormat="1" x14ac:dyDescent="0.25">
      <c r="A808" s="335">
        <f t="shared" si="98"/>
        <v>805</v>
      </c>
      <c r="B808" s="36" t="s">
        <v>10</v>
      </c>
      <c r="C808" s="37" t="str">
        <f t="shared" si="95"/>
        <v>1GGENTERMI</v>
      </c>
      <c r="D808" s="37"/>
      <c r="E808" s="309">
        <f>+'CALCULO TARIFAS CC '!$M$45</f>
        <v>0.67945644794523996</v>
      </c>
      <c r="F808" s="311">
        <f t="shared" si="96"/>
        <v>9.5764314995492241E-5</v>
      </c>
      <c r="G808" s="359">
        <f t="shared" si="97"/>
        <v>61.69</v>
      </c>
      <c r="H808" s="320" t="s">
        <v>264</v>
      </c>
      <c r="I808" s="229" t="s">
        <v>236</v>
      </c>
      <c r="J808" s="300">
        <v>9.5764314995492241E-5</v>
      </c>
      <c r="K808" s="160"/>
    </row>
    <row r="809" spans="1:11" s="150" customFormat="1" x14ac:dyDescent="0.25">
      <c r="A809" s="335">
        <f t="shared" si="98"/>
        <v>806</v>
      </c>
      <c r="B809" s="36" t="s">
        <v>10</v>
      </c>
      <c r="C809" s="37" t="str">
        <f t="shared" si="95"/>
        <v>1GGENTRAEL</v>
      </c>
      <c r="D809" s="37"/>
      <c r="E809" s="309">
        <f>+'CALCULO TARIFAS CC '!$M$45</f>
        <v>0.67945644794523996</v>
      </c>
      <c r="F809" s="311">
        <f t="shared" si="96"/>
        <v>6.7938185844347411E-5</v>
      </c>
      <c r="G809" s="359">
        <f t="shared" ref="G809:G825" si="99">ROUND(E809*F809*$F$826,2)</f>
        <v>43.76</v>
      </c>
      <c r="H809" s="320" t="s">
        <v>264</v>
      </c>
      <c r="I809" s="229" t="s">
        <v>325</v>
      </c>
      <c r="J809" s="300">
        <v>6.7938185844347411E-5</v>
      </c>
      <c r="K809" s="160"/>
    </row>
    <row r="810" spans="1:11" s="150" customFormat="1" x14ac:dyDescent="0.25">
      <c r="A810" s="335">
        <f t="shared" si="98"/>
        <v>807</v>
      </c>
      <c r="B810" s="36" t="s">
        <v>10</v>
      </c>
      <c r="C810" s="37" t="str">
        <f t="shared" si="95"/>
        <v>1GGENVIEBL</v>
      </c>
      <c r="D810" s="37"/>
      <c r="E810" s="309">
        <f>+'CALCULO TARIFAS CC '!$M$45</f>
        <v>0.67945644794523996</v>
      </c>
      <c r="F810" s="311">
        <f t="shared" si="96"/>
        <v>8.2015494729648992E-5</v>
      </c>
      <c r="G810" s="359">
        <f t="shared" si="99"/>
        <v>52.83</v>
      </c>
      <c r="H810" s="320" t="s">
        <v>264</v>
      </c>
      <c r="I810" s="229" t="s">
        <v>237</v>
      </c>
      <c r="J810" s="300">
        <v>8.2015494729648992E-5</v>
      </c>
      <c r="K810" s="160"/>
    </row>
    <row r="811" spans="1:11" s="218" customFormat="1" x14ac:dyDescent="0.25">
      <c r="A811" s="335">
        <f t="shared" si="98"/>
        <v>808</v>
      </c>
      <c r="B811" s="36" t="s">
        <v>10</v>
      </c>
      <c r="C811" s="37" t="str">
        <f t="shared" si="95"/>
        <v>1TTRAEMPRR</v>
      </c>
      <c r="D811" s="37"/>
      <c r="E811" s="309">
        <f>+'CALCULO TARIFAS CC '!$M$45</f>
        <v>0.67945644794523996</v>
      </c>
      <c r="F811" s="311">
        <f t="shared" si="96"/>
        <v>8.3099631204144313E-6</v>
      </c>
      <c r="G811" s="359">
        <f t="shared" si="99"/>
        <v>5.35</v>
      </c>
      <c r="H811" s="320" t="s">
        <v>264</v>
      </c>
      <c r="I811" s="229" t="s">
        <v>238</v>
      </c>
      <c r="J811" s="300">
        <v>8.3099631204144313E-6</v>
      </c>
      <c r="K811" s="160"/>
    </row>
    <row r="812" spans="1:11" s="218" customFormat="1" x14ac:dyDescent="0.25">
      <c r="A812" s="335">
        <f t="shared" si="98"/>
        <v>809</v>
      </c>
      <c r="B812" s="36" t="s">
        <v>10</v>
      </c>
      <c r="C812" s="37" t="str">
        <f t="shared" si="95"/>
        <v>1TTRAETCEE</v>
      </c>
      <c r="D812" s="37"/>
      <c r="E812" s="309">
        <f>+'CALCULO TARIFAS CC '!$M$45</f>
        <v>0.67945644794523996</v>
      </c>
      <c r="F812" s="311">
        <f t="shared" si="96"/>
        <v>4.2121853316803262E-4</v>
      </c>
      <c r="G812" s="359">
        <f t="shared" si="99"/>
        <v>271.33999999999997</v>
      </c>
      <c r="H812" s="320" t="s">
        <v>264</v>
      </c>
      <c r="I812" s="229" t="s">
        <v>239</v>
      </c>
      <c r="J812" s="300">
        <v>4.2121853316803262E-4</v>
      </c>
      <c r="K812" s="160"/>
    </row>
    <row r="813" spans="1:11" s="218" customFormat="1" x14ac:dyDescent="0.25">
      <c r="A813" s="335">
        <f t="shared" si="98"/>
        <v>810</v>
      </c>
      <c r="B813" s="36" t="s">
        <v>10</v>
      </c>
      <c r="C813" s="37" t="str">
        <f t="shared" si="95"/>
        <v>1TTRAREELC</v>
      </c>
      <c r="D813" s="37"/>
      <c r="E813" s="309">
        <f>+'CALCULO TARIFAS CC '!$M$45</f>
        <v>0.67945644794523996</v>
      </c>
      <c r="F813" s="311">
        <f t="shared" si="96"/>
        <v>5.4961376712866543E-6</v>
      </c>
      <c r="G813" s="359">
        <f t="shared" si="99"/>
        <v>3.54</v>
      </c>
      <c r="H813" s="320" t="s">
        <v>264</v>
      </c>
      <c r="I813" s="229" t="s">
        <v>814</v>
      </c>
      <c r="J813" s="300">
        <v>5.4961376712866543E-6</v>
      </c>
      <c r="K813" s="160"/>
    </row>
    <row r="814" spans="1:11" s="299" customFormat="1" x14ac:dyDescent="0.25">
      <c r="A814" s="335">
        <f t="shared" si="98"/>
        <v>811</v>
      </c>
      <c r="B814" s="36" t="s">
        <v>10</v>
      </c>
      <c r="C814" s="37" t="str">
        <f t="shared" ref="C814:C816" si="100">I814</f>
        <v>1TTRATEEDN</v>
      </c>
      <c r="D814" s="37"/>
      <c r="E814" s="309">
        <f>+'CALCULO TARIFAS CC '!$M$45</f>
        <v>0.67945644794523996</v>
      </c>
      <c r="F814" s="311">
        <f t="shared" si="96"/>
        <v>1.0239998195000242E-5</v>
      </c>
      <c r="G814" s="359">
        <f t="shared" si="99"/>
        <v>6.6</v>
      </c>
      <c r="H814" s="320" t="s">
        <v>264</v>
      </c>
      <c r="I814" s="229" t="s">
        <v>424</v>
      </c>
      <c r="J814" s="300">
        <v>1.0239998195000242E-5</v>
      </c>
      <c r="K814" s="160"/>
    </row>
    <row r="815" spans="1:11" s="299" customFormat="1" x14ac:dyDescent="0.25">
      <c r="A815" s="335">
        <f t="shared" si="98"/>
        <v>812</v>
      </c>
      <c r="B815" s="36" t="s">
        <v>10</v>
      </c>
      <c r="C815" s="37" t="str">
        <f t="shared" si="100"/>
        <v>1TTRATRELC</v>
      </c>
      <c r="D815" s="37"/>
      <c r="E815" s="309">
        <f>+'CALCULO TARIFAS CC '!$M$45</f>
        <v>0.67945644794523996</v>
      </c>
      <c r="F815" s="311">
        <f t="shared" si="96"/>
        <v>1.0372839967951514E-4</v>
      </c>
      <c r="G815" s="359">
        <f t="shared" si="99"/>
        <v>66.819999999999993</v>
      </c>
      <c r="H815" s="320" t="s">
        <v>264</v>
      </c>
      <c r="I815" s="229" t="s">
        <v>240</v>
      </c>
      <c r="J815" s="300">
        <v>1.0372839967951514E-4</v>
      </c>
      <c r="K815" s="160"/>
    </row>
    <row r="816" spans="1:11" s="299" customFormat="1" x14ac:dyDescent="0.25">
      <c r="A816" s="335">
        <f t="shared" si="98"/>
        <v>813</v>
      </c>
      <c r="B816" s="36" t="s">
        <v>10</v>
      </c>
      <c r="C816" s="37" t="str">
        <f t="shared" si="100"/>
        <v>1TTRATRENC</v>
      </c>
      <c r="D816" s="37"/>
      <c r="E816" s="309">
        <f>+'CALCULO TARIFAS CC '!$M$45</f>
        <v>0.67945644794523996</v>
      </c>
      <c r="F816" s="311">
        <f t="shared" si="96"/>
        <v>9.5927200002827537E-5</v>
      </c>
      <c r="G816" s="359">
        <f t="shared" si="99"/>
        <v>61.79</v>
      </c>
      <c r="H816" s="320" t="s">
        <v>264</v>
      </c>
      <c r="I816" s="229" t="s">
        <v>394</v>
      </c>
      <c r="J816" s="300">
        <v>9.5927200002827537E-5</v>
      </c>
      <c r="K816" s="160"/>
    </row>
    <row r="817" spans="1:11" x14ac:dyDescent="0.25">
      <c r="A817" s="335">
        <f t="shared" si="98"/>
        <v>814</v>
      </c>
      <c r="B817" s="36" t="s">
        <v>10</v>
      </c>
      <c r="C817" s="37" t="str">
        <f t="shared" si="95"/>
        <v>1TTRATRENR</v>
      </c>
      <c r="D817" s="37"/>
      <c r="E817" s="309">
        <f>+'CALCULO TARIFAS CC '!$M$45</f>
        <v>0.67945644794523996</v>
      </c>
      <c r="F817" s="311">
        <f t="shared" si="96"/>
        <v>8.7182923373432386E-6</v>
      </c>
      <c r="G817" s="359">
        <f t="shared" si="99"/>
        <v>5.62</v>
      </c>
      <c r="H817" s="320" t="s">
        <v>264</v>
      </c>
      <c r="I817" s="229" t="s">
        <v>433</v>
      </c>
      <c r="J817" s="300">
        <v>8.7182923373432386E-6</v>
      </c>
      <c r="K817" s="160"/>
    </row>
    <row r="818" spans="1:11" s="317" customFormat="1" x14ac:dyDescent="0.25">
      <c r="A818" s="335">
        <f t="shared" si="98"/>
        <v>815</v>
      </c>
      <c r="B818" s="36" t="s">
        <v>10</v>
      </c>
      <c r="C818" s="37" t="str">
        <f t="shared" ref="C818" si="101">I818</f>
        <v>1UGUSAGJIC</v>
      </c>
      <c r="D818" s="37"/>
      <c r="E818" s="309">
        <f>+'CALCULO TARIFAS CC '!$M$45</f>
        <v>0.67945644794523996</v>
      </c>
      <c r="F818" s="311">
        <f t="shared" ref="F818" si="102">J818</f>
        <v>8.7810656529894632E-5</v>
      </c>
      <c r="G818" s="359">
        <f t="shared" si="99"/>
        <v>56.57</v>
      </c>
      <c r="H818" s="320" t="s">
        <v>264</v>
      </c>
      <c r="I818" s="229" t="s">
        <v>241</v>
      </c>
      <c r="J818" s="300">
        <v>8.7810656529894632E-5</v>
      </c>
      <c r="K818" s="160"/>
    </row>
    <row r="819" spans="1:11" s="364" customFormat="1" x14ac:dyDescent="0.25">
      <c r="A819" s="335">
        <f t="shared" si="98"/>
        <v>816</v>
      </c>
      <c r="B819" s="36" t="s">
        <v>10</v>
      </c>
      <c r="C819" s="37" t="str">
        <f t="shared" ref="C819:C820" si="103">I819</f>
        <v>1UGUSEMGEE</v>
      </c>
      <c r="D819" s="37"/>
      <c r="E819" s="309">
        <f>+'CALCULO TARIFAS CC '!$M$45</f>
        <v>0.67945644794523996</v>
      </c>
      <c r="F819" s="311">
        <f t="shared" ref="F819:F820" si="104">J819</f>
        <v>1.250457990887592E-4</v>
      </c>
      <c r="G819" s="359">
        <f t="shared" si="99"/>
        <v>80.55</v>
      </c>
      <c r="H819" s="320" t="s">
        <v>264</v>
      </c>
      <c r="I819" s="229" t="s">
        <v>242</v>
      </c>
      <c r="J819" s="300">
        <v>1.250457990887592E-4</v>
      </c>
      <c r="K819" s="160"/>
    </row>
    <row r="820" spans="1:11" s="364" customFormat="1" x14ac:dyDescent="0.25">
      <c r="A820" s="335">
        <f t="shared" si="98"/>
        <v>817</v>
      </c>
      <c r="B820" s="36" t="s">
        <v>10</v>
      </c>
      <c r="C820" s="37" t="str">
        <f t="shared" si="103"/>
        <v>1UGUSENRSW</v>
      </c>
      <c r="D820" s="37"/>
      <c r="E820" s="309">
        <f>+'CALCULO TARIFAS CC '!$M$45</f>
        <v>0.67945644794523996</v>
      </c>
      <c r="F820" s="311">
        <f t="shared" si="104"/>
        <v>1.2866338435781163E-4</v>
      </c>
      <c r="G820" s="359">
        <f t="shared" si="99"/>
        <v>82.88</v>
      </c>
      <c r="H820" s="320" t="s">
        <v>264</v>
      </c>
      <c r="I820" s="229" t="s">
        <v>328</v>
      </c>
      <c r="J820" s="300">
        <v>1.2866338435781163E-4</v>
      </c>
      <c r="K820" s="160"/>
    </row>
    <row r="821" spans="1:11" s="384" customFormat="1" x14ac:dyDescent="0.25">
      <c r="A821" s="335">
        <f t="shared" si="98"/>
        <v>818</v>
      </c>
      <c r="B821" s="36" t="s">
        <v>10</v>
      </c>
      <c r="C821" s="37" t="str">
        <f t="shared" ref="C821" si="105">I821</f>
        <v>1UGUSENTRI</v>
      </c>
      <c r="D821" s="37"/>
      <c r="E821" s="309">
        <f>+'CALCULO TARIFAS CC '!$M$45</f>
        <v>0.67945644794523996</v>
      </c>
      <c r="F821" s="311">
        <f t="shared" ref="F821" si="106">J821</f>
        <v>1.3671669360606123E-4</v>
      </c>
      <c r="G821" s="359">
        <f t="shared" si="99"/>
        <v>88.07</v>
      </c>
      <c r="H821" s="320" t="s">
        <v>264</v>
      </c>
      <c r="I821" s="229" t="s">
        <v>329</v>
      </c>
      <c r="J821" s="300">
        <v>1.3671669360606123E-4</v>
      </c>
      <c r="K821" s="160"/>
    </row>
    <row r="822" spans="1:11" s="384" customFormat="1" x14ac:dyDescent="0.25">
      <c r="A822" s="335">
        <f t="shared" si="98"/>
        <v>819</v>
      </c>
      <c r="B822" s="36" t="s">
        <v>10</v>
      </c>
      <c r="C822" s="37" t="str">
        <f t="shared" ref="C822" si="107">I822</f>
        <v>1UGUSGUAMO</v>
      </c>
      <c r="D822" s="37"/>
      <c r="E822" s="309">
        <f>+'CALCULO TARIFAS CC '!$M$45</f>
        <v>0.67945644794523996</v>
      </c>
      <c r="F822" s="311">
        <f t="shared" ref="F822" si="108">J822</f>
        <v>6.2438047703065435E-4</v>
      </c>
      <c r="G822" s="359">
        <f t="shared" si="99"/>
        <v>402.21</v>
      </c>
      <c r="H822" s="320" t="s">
        <v>264</v>
      </c>
      <c r="I822" s="229" t="s">
        <v>243</v>
      </c>
      <c r="J822" s="300">
        <v>6.2438047703065435E-4</v>
      </c>
      <c r="K822" s="160"/>
    </row>
    <row r="823" spans="1:11" s="385" customFormat="1" x14ac:dyDescent="0.25">
      <c r="A823" s="335">
        <f t="shared" si="98"/>
        <v>820</v>
      </c>
      <c r="B823" s="36" t="s">
        <v>10</v>
      </c>
      <c r="C823" s="37" t="str">
        <f t="shared" ref="C823" si="109">I823</f>
        <v>1UGUSINMRO</v>
      </c>
      <c r="D823" s="37"/>
      <c r="E823" s="309">
        <f>+'CALCULO TARIFAS CC '!$M$45</f>
        <v>0.67945644794523996</v>
      </c>
      <c r="F823" s="311">
        <f t="shared" ref="F823" si="110">J823</f>
        <v>3.7897529670498153E-4</v>
      </c>
      <c r="G823" s="359">
        <f t="shared" si="99"/>
        <v>244.13</v>
      </c>
      <c r="H823" s="320" t="s">
        <v>264</v>
      </c>
      <c r="I823" s="229" t="s">
        <v>244</v>
      </c>
      <c r="J823" s="300">
        <v>3.7897529670498153E-4</v>
      </c>
      <c r="K823" s="160"/>
    </row>
    <row r="824" spans="1:11" s="384" customFormat="1" x14ac:dyDescent="0.25">
      <c r="A824" s="335">
        <f t="shared" si="98"/>
        <v>821</v>
      </c>
      <c r="B824" s="36" t="s">
        <v>10</v>
      </c>
      <c r="C824" s="37" t="str">
        <f t="shared" ref="C824" si="111">I824</f>
        <v>1UGUSIRTRA</v>
      </c>
      <c r="D824" s="37"/>
      <c r="E824" s="309">
        <f>+'CALCULO TARIFAS CC '!$M$45</f>
        <v>0.67945644794523996</v>
      </c>
      <c r="F824" s="311">
        <f t="shared" ref="F824" si="112">J824</f>
        <v>1.375649026259834E-3</v>
      </c>
      <c r="G824" s="359">
        <f t="shared" si="99"/>
        <v>886.16</v>
      </c>
      <c r="H824" s="320" t="s">
        <v>264</v>
      </c>
      <c r="I824" s="229" t="s">
        <v>245</v>
      </c>
      <c r="J824" s="300">
        <v>1.375649026259834E-3</v>
      </c>
      <c r="K824" s="160"/>
    </row>
    <row r="825" spans="1:11" s="226" customFormat="1" ht="15.75" thickBot="1" x14ac:dyDescent="0.3">
      <c r="A825" s="335">
        <f t="shared" si="98"/>
        <v>822</v>
      </c>
      <c r="B825" s="36" t="s">
        <v>10</v>
      </c>
      <c r="C825" s="37" t="str">
        <f t="shared" ref="C825" si="113">I825</f>
        <v>1UGUSOEGYC</v>
      </c>
      <c r="D825" s="37"/>
      <c r="E825" s="309">
        <f>+'CALCULO TARIFAS CC '!$M$45</f>
        <v>0.67945644794523996</v>
      </c>
      <c r="F825" s="355">
        <f t="shared" si="96"/>
        <v>1.1792913254900341E-5</v>
      </c>
      <c r="G825" s="359">
        <f t="shared" si="99"/>
        <v>7.6</v>
      </c>
      <c r="H825" s="320" t="s">
        <v>264</v>
      </c>
      <c r="I825" s="229" t="s">
        <v>246</v>
      </c>
      <c r="J825" s="300">
        <v>1.1792913254900341E-5</v>
      </c>
      <c r="K825" s="160"/>
    </row>
    <row r="826" spans="1:11" ht="15.75" thickBot="1" x14ac:dyDescent="0.3">
      <c r="A826" s="339"/>
      <c r="B826" s="376" t="s">
        <v>10</v>
      </c>
      <c r="C826" s="340" t="s">
        <v>281</v>
      </c>
      <c r="D826" s="340"/>
      <c r="E826" s="340"/>
      <c r="F826" s="356">
        <v>948070.65810000012</v>
      </c>
      <c r="G826" s="341">
        <f>SUM(G697:G825)</f>
        <v>644172.63000000024</v>
      </c>
      <c r="H826" s="321"/>
    </row>
    <row r="827" spans="1:11" x14ac:dyDescent="0.25">
      <c r="A827" s="143"/>
      <c r="B827" s="31"/>
      <c r="C827" s="31"/>
      <c r="D827" s="31"/>
      <c r="E827" s="31"/>
      <c r="F827" s="149"/>
      <c r="G827" s="145"/>
      <c r="H827" s="143"/>
    </row>
    <row r="828" spans="1:11" ht="15.75" thickBot="1" x14ac:dyDescent="0.3">
      <c r="A828" s="143"/>
      <c r="B828" s="31"/>
      <c r="C828" s="146" t="s">
        <v>303</v>
      </c>
      <c r="D828" s="146"/>
      <c r="E828" s="146"/>
      <c r="F828" s="147"/>
      <c r="G828" s="306"/>
      <c r="J828" s="223"/>
    </row>
    <row r="829" spans="1:11" s="276" customFormat="1" ht="15.75" thickBot="1" x14ac:dyDescent="0.3">
      <c r="A829" s="281"/>
      <c r="B829" s="275"/>
      <c r="C829" s="292" t="s">
        <v>248</v>
      </c>
      <c r="D829" s="293"/>
      <c r="E829" s="293" t="s">
        <v>304</v>
      </c>
      <c r="F829" s="301" t="s">
        <v>305</v>
      </c>
      <c r="G829" s="343" t="s">
        <v>306</v>
      </c>
      <c r="I829" s="315"/>
      <c r="J829" s="317"/>
    </row>
    <row r="830" spans="1:11" x14ac:dyDescent="0.25">
      <c r="A830" s="143"/>
      <c r="B830" s="31"/>
      <c r="C830" s="164" t="s">
        <v>307</v>
      </c>
      <c r="D830" s="165"/>
      <c r="E830" s="166">
        <f>+'CALCULO TARIFAS CC '!M45</f>
        <v>0.67945644794523996</v>
      </c>
      <c r="F830" s="302">
        <f>+F826</f>
        <v>948070.65810000012</v>
      </c>
      <c r="G830" s="344">
        <f>ROUND(G826,2)</f>
        <v>644172.63</v>
      </c>
      <c r="I830" s="315"/>
      <c r="J830" s="317"/>
    </row>
    <row r="831" spans="1:11" x14ac:dyDescent="0.25">
      <c r="A831" s="143"/>
      <c r="B831" s="31"/>
      <c r="C831" s="167" t="s">
        <v>308</v>
      </c>
      <c r="D831" s="168"/>
      <c r="E831" s="169">
        <f>+'CALCULO TARIFAS CC '!N45</f>
        <v>1.2330508392713444</v>
      </c>
      <c r="F831" s="303">
        <f>+F696</f>
        <v>538461.18599999999</v>
      </c>
      <c r="G831" s="345">
        <f>ROUND(G696,2)</f>
        <v>663950.03</v>
      </c>
      <c r="I831" s="315"/>
      <c r="J831" s="317"/>
    </row>
    <row r="832" spans="1:11" x14ac:dyDescent="0.25">
      <c r="A832" s="143"/>
      <c r="B832" s="31"/>
      <c r="C832" s="167" t="s">
        <v>309</v>
      </c>
      <c r="D832" s="168"/>
      <c r="E832" s="169">
        <f>+'CALCULO TARIFAS CC '!O45</f>
        <v>0.49314042077180115</v>
      </c>
      <c r="F832" s="303">
        <f>+F648</f>
        <v>842675.33909999998</v>
      </c>
      <c r="G832" s="346">
        <f>ROUND(G648,2)</f>
        <v>415557.27</v>
      </c>
      <c r="I832" s="315"/>
      <c r="J832" s="317"/>
    </row>
    <row r="833" spans="1:10" x14ac:dyDescent="0.25">
      <c r="A833" s="143"/>
      <c r="B833" s="31"/>
      <c r="C833" s="167" t="s">
        <v>310</v>
      </c>
      <c r="D833" s="168"/>
      <c r="E833" s="169">
        <f>+'CALCULO TARIFAS CC '!P45</f>
        <v>0.7881554334336982</v>
      </c>
      <c r="F833" s="303">
        <f>+F647</f>
        <v>377439.05499999999</v>
      </c>
      <c r="G833" s="345">
        <f>ROUND(G647,2)</f>
        <v>297480.64</v>
      </c>
      <c r="I833" s="315"/>
      <c r="J833" s="317"/>
    </row>
    <row r="834" spans="1:10" x14ac:dyDescent="0.25">
      <c r="A834" s="143"/>
      <c r="B834" s="31"/>
      <c r="C834" s="167" t="s">
        <v>311</v>
      </c>
      <c r="D834" s="168"/>
      <c r="E834" s="169">
        <f>+'CALCULO TARIFAS CC '!Q45</f>
        <v>1.7015934957543621</v>
      </c>
      <c r="F834" s="303">
        <f>+F606</f>
        <v>781018.86800000002</v>
      </c>
      <c r="G834" s="345">
        <f>ROUND(G606,2)</f>
        <v>1328976.6299999999</v>
      </c>
      <c r="I834" s="315"/>
      <c r="J834" s="317"/>
    </row>
    <row r="835" spans="1:10" ht="15.75" thickBot="1" x14ac:dyDescent="0.3">
      <c r="A835" s="143"/>
      <c r="B835" s="31"/>
      <c r="C835" s="170" t="s">
        <v>312</v>
      </c>
      <c r="D835" s="171"/>
      <c r="E835" s="172">
        <f>+'CALCULO TARIFAS CC '!R45</f>
        <v>0.67365264550770809</v>
      </c>
      <c r="F835" s="304">
        <f>+F605</f>
        <v>846753.22750000004</v>
      </c>
      <c r="G835" s="347">
        <f>ROUND(G605,2)</f>
        <v>570417.63</v>
      </c>
      <c r="J835" s="161"/>
    </row>
    <row r="836" spans="1:10" ht="15.75" thickBot="1" x14ac:dyDescent="0.3">
      <c r="A836" s="143"/>
      <c r="B836" s="31"/>
      <c r="C836" s="31"/>
      <c r="D836" s="31"/>
      <c r="E836" s="31"/>
      <c r="F836" s="305">
        <f t="shared" ref="F836" si="114">SUM(F830:F835)</f>
        <v>4334418.3337000003</v>
      </c>
      <c r="G836" s="348">
        <f>SUM(G830:G835)</f>
        <v>3920554.83</v>
      </c>
      <c r="J836" s="161"/>
    </row>
    <row r="837" spans="1:10" x14ac:dyDescent="0.25">
      <c r="A837" s="143"/>
      <c r="B837" s="31"/>
      <c r="C837" s="31"/>
      <c r="D837" s="31"/>
      <c r="E837" s="31"/>
      <c r="F837" s="144"/>
      <c r="G837" s="148"/>
    </row>
    <row r="838" spans="1:10" x14ac:dyDescent="0.25">
      <c r="A838" s="31"/>
      <c r="B838" s="31"/>
      <c r="C838" s="31"/>
      <c r="D838" s="31"/>
      <c r="E838" s="31"/>
      <c r="F838" s="144"/>
      <c r="G838" s="225"/>
      <c r="H838" s="143"/>
      <c r="I838" s="30"/>
      <c r="J838" s="162"/>
    </row>
    <row r="839" spans="1:10" x14ac:dyDescent="0.25">
      <c r="A839" s="31"/>
      <c r="B839" s="31"/>
      <c r="F839" s="144"/>
      <c r="G839" s="315"/>
      <c r="H839" s="314"/>
      <c r="J839" s="30"/>
    </row>
    <row r="840" spans="1:10" x14ac:dyDescent="0.25">
      <c r="A840" s="31"/>
      <c r="B840" s="31"/>
      <c r="F840" s="149"/>
      <c r="G840" s="144"/>
      <c r="H840" s="143"/>
      <c r="I840" s="30"/>
      <c r="J840" s="30"/>
    </row>
    <row r="841" spans="1:10" x14ac:dyDescent="0.25">
      <c r="A841" s="31"/>
      <c r="B841" s="31"/>
      <c r="F841" s="144"/>
      <c r="G841" s="144"/>
      <c r="H841" s="143"/>
      <c r="I841" s="30"/>
      <c r="J841" s="30"/>
    </row>
    <row r="842" spans="1:10" x14ac:dyDescent="0.25">
      <c r="A842" s="31"/>
      <c r="B842" s="31"/>
      <c r="F842" s="144"/>
      <c r="G842" s="144"/>
      <c r="H842" s="143"/>
      <c r="I842" s="30"/>
      <c r="J842" s="30"/>
    </row>
    <row r="843" spans="1:10" x14ac:dyDescent="0.25">
      <c r="A843" s="31"/>
      <c r="B843" s="31"/>
      <c r="G843" s="144"/>
      <c r="H843" s="282"/>
      <c r="J843" s="30"/>
    </row>
    <row r="844" spans="1:10" x14ac:dyDescent="0.25">
      <c r="A844" s="31"/>
      <c r="B844" s="31"/>
      <c r="G844" s="225"/>
      <c r="H844" s="386"/>
      <c r="I844" s="30"/>
      <c r="J844" s="30"/>
    </row>
    <row r="845" spans="1:10" x14ac:dyDescent="0.25">
      <c r="A845" s="31"/>
      <c r="B845" s="31"/>
      <c r="G845" s="225"/>
      <c r="H845" s="386"/>
      <c r="I845" s="30"/>
      <c r="J845" s="30"/>
    </row>
    <row r="846" spans="1:10" x14ac:dyDescent="0.25">
      <c r="A846" s="31"/>
      <c r="B846" s="31"/>
      <c r="G846" s="225"/>
      <c r="H846" s="386"/>
      <c r="I846" s="30"/>
      <c r="J846" s="30"/>
    </row>
    <row r="847" spans="1:10" x14ac:dyDescent="0.25">
      <c r="A847" s="31"/>
      <c r="B847" s="31"/>
      <c r="G847" s="225"/>
      <c r="H847" s="386"/>
      <c r="I847" s="30"/>
      <c r="J847" s="30"/>
    </row>
    <row r="848" spans="1:10" x14ac:dyDescent="0.25">
      <c r="A848" s="31"/>
      <c r="B848" s="31"/>
      <c r="G848" s="225"/>
      <c r="H848" s="386"/>
      <c r="I848" s="30"/>
      <c r="J848" s="30"/>
    </row>
    <row r="849" spans="1:10" x14ac:dyDescent="0.25">
      <c r="A849" s="31"/>
      <c r="B849" s="31"/>
      <c r="G849" s="225"/>
      <c r="H849" s="386"/>
      <c r="I849" s="30"/>
      <c r="J849" s="30"/>
    </row>
    <row r="850" spans="1:10" x14ac:dyDescent="0.25">
      <c r="A850" s="31"/>
      <c r="B850" s="31"/>
      <c r="G850" s="144"/>
      <c r="H850" s="143"/>
      <c r="I850" s="30"/>
      <c r="J850" s="30"/>
    </row>
    <row r="851" spans="1:10" x14ac:dyDescent="0.25">
      <c r="A851" s="31"/>
      <c r="B851" s="31"/>
      <c r="G851" s="144"/>
      <c r="H851" s="143"/>
      <c r="I851" s="30"/>
      <c r="J851" s="30"/>
    </row>
    <row r="852" spans="1:10" x14ac:dyDescent="0.25">
      <c r="A852" s="31"/>
      <c r="B852" s="31"/>
      <c r="G852" s="144"/>
      <c r="H852" s="143"/>
      <c r="I852" s="30"/>
      <c r="J852" s="30"/>
    </row>
    <row r="853" spans="1:10" x14ac:dyDescent="0.25">
      <c r="A853" s="143"/>
      <c r="B853" s="31"/>
      <c r="G853" s="144"/>
      <c r="H853" s="143"/>
      <c r="I853" s="30"/>
      <c r="J853" s="30"/>
    </row>
    <row r="854" spans="1:10" x14ac:dyDescent="0.25">
      <c r="A854" s="143"/>
      <c r="B854" s="31"/>
      <c r="E854" s="390"/>
      <c r="F854" s="390"/>
      <c r="G854" s="144"/>
      <c r="H854" s="392"/>
      <c r="I854" s="30"/>
      <c r="J854" s="389"/>
    </row>
    <row r="855" spans="1:10" x14ac:dyDescent="0.25">
      <c r="A855" s="143"/>
      <c r="B855" s="31"/>
      <c r="E855" s="390"/>
      <c r="F855" s="390"/>
      <c r="G855" s="31"/>
      <c r="H855" s="392"/>
      <c r="I855" s="30"/>
      <c r="J855" s="30"/>
    </row>
    <row r="856" spans="1:10" x14ac:dyDescent="0.25">
      <c r="A856" s="143"/>
      <c r="B856" s="31"/>
      <c r="E856" s="390"/>
      <c r="F856" s="390"/>
      <c r="G856" s="145"/>
      <c r="H856" s="392"/>
      <c r="I856" s="30"/>
      <c r="J856" s="30"/>
    </row>
    <row r="857" spans="1:10" x14ac:dyDescent="0.25">
      <c r="A857" s="143"/>
      <c r="B857" s="31"/>
      <c r="E857" s="390"/>
      <c r="F857" s="390"/>
      <c r="G857" s="145"/>
      <c r="H857" s="392"/>
      <c r="I857" s="30"/>
      <c r="J857" s="30"/>
    </row>
    <row r="858" spans="1:10" x14ac:dyDescent="0.25">
      <c r="A858" s="143"/>
      <c r="B858" s="31"/>
      <c r="E858" s="390"/>
      <c r="F858" s="390"/>
      <c r="G858" s="145"/>
      <c r="H858" s="392"/>
      <c r="I858" s="30"/>
      <c r="J858" s="30"/>
    </row>
    <row r="859" spans="1:10" x14ac:dyDescent="0.25">
      <c r="A859" s="143"/>
      <c r="B859" s="31"/>
      <c r="E859" s="390"/>
      <c r="F859" s="390"/>
      <c r="G859" s="145"/>
      <c r="H859" s="392"/>
      <c r="I859" s="30"/>
      <c r="J859" s="30"/>
    </row>
    <row r="860" spans="1:10" x14ac:dyDescent="0.25">
      <c r="A860" s="143"/>
      <c r="B860" s="31"/>
      <c r="C860" s="31"/>
      <c r="E860" s="390"/>
      <c r="F860" s="390"/>
      <c r="G860" s="145"/>
      <c r="H860" s="392"/>
      <c r="I860" s="30"/>
      <c r="J860" s="30"/>
    </row>
    <row r="861" spans="1:10" x14ac:dyDescent="0.25">
      <c r="A861" s="143"/>
      <c r="B861" s="31"/>
      <c r="C861" s="31"/>
      <c r="D861" s="31"/>
      <c r="E861" s="31"/>
      <c r="F861" s="144"/>
      <c r="G861" s="145"/>
      <c r="H861" s="143"/>
      <c r="I861" s="30"/>
      <c r="J861" s="30"/>
    </row>
    <row r="862" spans="1:10" x14ac:dyDescent="0.25">
      <c r="A862" s="143"/>
      <c r="B862" s="31"/>
      <c r="C862" s="31"/>
      <c r="D862" s="31"/>
      <c r="E862" s="31"/>
      <c r="F862" s="144"/>
      <c r="G862" s="145"/>
      <c r="H862" s="143"/>
      <c r="I862" s="30"/>
      <c r="J862" s="30"/>
    </row>
    <row r="863" spans="1:10" x14ac:dyDescent="0.25">
      <c r="A863" s="143"/>
      <c r="B863" s="31"/>
      <c r="C863" s="31"/>
      <c r="D863" s="31"/>
      <c r="E863" s="31"/>
      <c r="F863" s="144"/>
      <c r="G863" s="145"/>
      <c r="H863" s="143"/>
      <c r="I863" s="30"/>
      <c r="J863" s="30"/>
    </row>
    <row r="864" spans="1:10" x14ac:dyDescent="0.25">
      <c r="A864" s="143"/>
      <c r="B864" s="31"/>
      <c r="C864" s="31"/>
      <c r="D864" s="31"/>
      <c r="E864" s="31"/>
      <c r="F864" s="144"/>
      <c r="G864" s="145"/>
      <c r="H864" s="143"/>
      <c r="I864" s="30"/>
      <c r="J864" s="30"/>
    </row>
    <row r="865" spans="1:10" x14ac:dyDescent="0.25">
      <c r="A865" s="143"/>
      <c r="B865" s="31"/>
      <c r="C865" s="31"/>
      <c r="D865" s="31"/>
      <c r="E865" s="31"/>
      <c r="F865" s="144"/>
      <c r="G865" s="145"/>
      <c r="H865" s="143"/>
      <c r="I865" s="30"/>
      <c r="J865" s="30"/>
    </row>
    <row r="866" spans="1:10" x14ac:dyDescent="0.25">
      <c r="A866" s="143"/>
      <c r="B866" s="31"/>
      <c r="C866" s="31"/>
      <c r="D866" s="31"/>
      <c r="E866" s="31"/>
      <c r="F866" s="144"/>
      <c r="G866" s="145"/>
      <c r="H866" s="143"/>
      <c r="I866" s="30"/>
      <c r="J866" s="30"/>
    </row>
    <row r="867" spans="1:10" x14ac:dyDescent="0.25">
      <c r="A867" s="143"/>
      <c r="B867" s="31"/>
      <c r="C867" s="31"/>
      <c r="D867" s="31"/>
      <c r="E867" s="31"/>
      <c r="F867" s="144"/>
      <c r="G867" s="145"/>
      <c r="H867" s="143"/>
      <c r="I867" s="30"/>
      <c r="J867" s="30"/>
    </row>
    <row r="868" spans="1:10" x14ac:dyDescent="0.25">
      <c r="A868" s="143"/>
      <c r="B868" s="31"/>
      <c r="C868" s="31"/>
      <c r="D868" s="31"/>
      <c r="E868" s="31"/>
      <c r="F868" s="144"/>
      <c r="G868" s="145"/>
      <c r="H868" s="143"/>
      <c r="I868" s="30"/>
      <c r="J868" s="30"/>
    </row>
    <row r="869" spans="1:10" x14ac:dyDescent="0.25">
      <c r="A869" s="143"/>
      <c r="B869" s="31"/>
      <c r="C869" s="31"/>
      <c r="D869" s="31"/>
      <c r="E869" s="31"/>
      <c r="F869" s="144"/>
      <c r="G869" s="145"/>
      <c r="H869" s="143"/>
      <c r="I869" s="30"/>
      <c r="J869" s="30"/>
    </row>
    <row r="870" spans="1:10" x14ac:dyDescent="0.25">
      <c r="A870" s="143"/>
      <c r="B870" s="31"/>
      <c r="C870" s="31"/>
      <c r="D870" s="31"/>
      <c r="E870" s="31"/>
      <c r="F870" s="144"/>
      <c r="G870" s="145"/>
      <c r="H870" s="143"/>
      <c r="I870" s="30"/>
      <c r="J870" s="30"/>
    </row>
    <row r="871" spans="1:10" x14ac:dyDescent="0.25">
      <c r="A871" s="143"/>
      <c r="B871" s="31"/>
      <c r="C871" s="31"/>
      <c r="D871" s="31"/>
      <c r="E871" s="31"/>
      <c r="F871" s="144"/>
      <c r="G871" s="145"/>
      <c r="H871" s="143"/>
      <c r="I871" s="30"/>
      <c r="J871" s="30"/>
    </row>
    <row r="872" spans="1:10" x14ac:dyDescent="0.25">
      <c r="A872" s="143"/>
      <c r="B872" s="31"/>
      <c r="C872" s="31"/>
      <c r="D872" s="31"/>
      <c r="E872" s="31"/>
      <c r="F872" s="144"/>
      <c r="G872" s="145"/>
      <c r="H872" s="143"/>
      <c r="I872" s="30"/>
      <c r="J872" s="30"/>
    </row>
    <row r="873" spans="1:10" x14ac:dyDescent="0.25">
      <c r="A873" s="143"/>
      <c r="B873" s="31"/>
      <c r="C873" s="31"/>
      <c r="D873" s="31"/>
      <c r="E873" s="31"/>
      <c r="F873" s="144"/>
      <c r="G873" s="145"/>
      <c r="H873" s="143"/>
      <c r="I873" s="30"/>
      <c r="J873" s="30"/>
    </row>
    <row r="874" spans="1:10" x14ac:dyDescent="0.25">
      <c r="A874" s="143"/>
      <c r="B874" s="31"/>
      <c r="C874" s="31"/>
      <c r="D874" s="31"/>
      <c r="E874" s="31"/>
      <c r="F874" s="144"/>
      <c r="G874" s="145"/>
      <c r="H874" s="143"/>
      <c r="I874" s="30"/>
      <c r="J874" s="30"/>
    </row>
    <row r="875" spans="1:10" x14ac:dyDescent="0.25">
      <c r="A875" s="143"/>
      <c r="B875" s="31"/>
      <c r="C875" s="31"/>
      <c r="D875" s="31"/>
      <c r="E875" s="31"/>
      <c r="F875" s="144"/>
      <c r="G875" s="145"/>
      <c r="H875" s="143"/>
      <c r="I875" s="30"/>
      <c r="J875" s="30"/>
    </row>
    <row r="876" spans="1:10" x14ac:dyDescent="0.25">
      <c r="A876" s="143"/>
      <c r="B876" s="31"/>
      <c r="C876" s="31"/>
      <c r="D876" s="31"/>
      <c r="E876" s="31"/>
      <c r="F876" s="144"/>
      <c r="G876" s="145"/>
      <c r="H876" s="143"/>
      <c r="I876" s="30"/>
      <c r="J876" s="30"/>
    </row>
    <row r="877" spans="1:10" x14ac:dyDescent="0.25">
      <c r="A877" s="143"/>
      <c r="B877" s="31"/>
      <c r="C877" s="31"/>
      <c r="D877" s="31"/>
      <c r="E877" s="31"/>
      <c r="F877" s="144"/>
      <c r="G877" s="145"/>
      <c r="H877" s="143"/>
      <c r="I877" s="30"/>
      <c r="J877" s="30"/>
    </row>
    <row r="878" spans="1:10" x14ac:dyDescent="0.25">
      <c r="A878" s="143"/>
      <c r="B878" s="31"/>
      <c r="C878" s="31"/>
      <c r="D878" s="31"/>
      <c r="E878" s="31"/>
      <c r="F878" s="144"/>
      <c r="G878" s="145"/>
      <c r="H878" s="143"/>
      <c r="I878" s="30"/>
      <c r="J878" s="30"/>
    </row>
    <row r="879" spans="1:10" x14ac:dyDescent="0.25">
      <c r="A879" s="143"/>
      <c r="B879" s="31"/>
      <c r="C879" s="31"/>
      <c r="D879" s="31"/>
      <c r="E879" s="31"/>
      <c r="F879" s="144"/>
      <c r="G879" s="145"/>
      <c r="H879" s="143"/>
      <c r="I879" s="30"/>
      <c r="J879" s="30"/>
    </row>
    <row r="880" spans="1:10" x14ac:dyDescent="0.25">
      <c r="A880" s="143"/>
      <c r="B880" s="31"/>
      <c r="C880" s="31"/>
      <c r="D880" s="31"/>
      <c r="E880" s="31"/>
      <c r="F880" s="144"/>
      <c r="G880" s="145"/>
      <c r="H880" s="143"/>
      <c r="I880" s="30"/>
      <c r="J880" s="30"/>
    </row>
    <row r="881" spans="1:10" x14ac:dyDescent="0.25">
      <c r="A881" s="143"/>
      <c r="B881" s="31"/>
      <c r="C881" s="31"/>
      <c r="D881" s="31"/>
      <c r="E881" s="31"/>
      <c r="F881" s="144"/>
      <c r="G881" s="145"/>
      <c r="H881" s="143"/>
      <c r="I881" s="30"/>
      <c r="J881" s="30"/>
    </row>
    <row r="882" spans="1:10" x14ac:dyDescent="0.25">
      <c r="A882" s="143"/>
      <c r="B882" s="31"/>
      <c r="C882" s="31"/>
      <c r="D882" s="31"/>
      <c r="E882" s="31"/>
      <c r="F882" s="144"/>
      <c r="G882" s="145"/>
      <c r="H882" s="143"/>
      <c r="I882" s="30"/>
      <c r="J882" s="30"/>
    </row>
    <row r="883" spans="1:10" x14ac:dyDescent="0.25">
      <c r="A883" s="143"/>
      <c r="B883" s="31"/>
      <c r="C883" s="31"/>
      <c r="D883" s="31"/>
      <c r="E883" s="31"/>
      <c r="F883" s="144"/>
      <c r="G883" s="145"/>
      <c r="H883" s="143"/>
      <c r="I883" s="30"/>
      <c r="J883" s="30"/>
    </row>
    <row r="884" spans="1:10" x14ac:dyDescent="0.25">
      <c r="A884" s="143"/>
      <c r="B884" s="31"/>
      <c r="C884" s="31"/>
      <c r="D884" s="31"/>
      <c r="E884" s="31"/>
      <c r="F884" s="144"/>
      <c r="G884" s="145"/>
      <c r="H884" s="143"/>
      <c r="I884" s="30"/>
      <c r="J884" s="30"/>
    </row>
    <row r="885" spans="1:10" x14ac:dyDescent="0.25">
      <c r="A885" s="143"/>
      <c r="B885" s="31"/>
      <c r="C885" s="31"/>
      <c r="D885" s="31"/>
      <c r="E885" s="31"/>
      <c r="F885" s="144"/>
      <c r="G885" s="145"/>
      <c r="H885" s="143"/>
      <c r="I885" s="30"/>
      <c r="J885" s="30"/>
    </row>
    <row r="886" spans="1:10" x14ac:dyDescent="0.25">
      <c r="A886" s="143"/>
      <c r="B886" s="31"/>
      <c r="C886" s="31"/>
      <c r="D886" s="31"/>
      <c r="E886" s="31"/>
      <c r="F886" s="144"/>
      <c r="G886" s="145"/>
      <c r="H886" s="143"/>
      <c r="I886" s="30"/>
      <c r="J886" s="30"/>
    </row>
    <row r="887" spans="1:10" x14ac:dyDescent="0.25">
      <c r="A887" s="143"/>
      <c r="B887" s="31"/>
      <c r="C887" s="31"/>
      <c r="D887" s="31"/>
      <c r="E887" s="31"/>
      <c r="F887" s="144"/>
      <c r="G887" s="145"/>
      <c r="H887" s="143"/>
      <c r="I887" s="30"/>
      <c r="J887" s="30"/>
    </row>
    <row r="888" spans="1:10" x14ac:dyDescent="0.25">
      <c r="A888" s="143"/>
      <c r="B888" s="31"/>
      <c r="C888" s="31"/>
      <c r="D888" s="31"/>
      <c r="E888" s="31"/>
      <c r="F888" s="144"/>
      <c r="G888" s="145"/>
      <c r="H888" s="143"/>
      <c r="I888" s="30"/>
      <c r="J888" s="30"/>
    </row>
    <row r="889" spans="1:10" x14ac:dyDescent="0.25">
      <c r="A889" s="143"/>
      <c r="B889" s="31"/>
      <c r="C889" s="31"/>
      <c r="D889" s="31"/>
      <c r="E889" s="31"/>
      <c r="F889" s="144"/>
      <c r="G889" s="145"/>
      <c r="H889" s="143"/>
      <c r="I889" s="30"/>
      <c r="J889" s="30"/>
    </row>
    <row r="890" spans="1:10" x14ac:dyDescent="0.25">
      <c r="A890" s="143"/>
      <c r="B890" s="31"/>
      <c r="C890" s="31"/>
      <c r="D890" s="31"/>
      <c r="E890" s="31"/>
      <c r="F890" s="144"/>
      <c r="G890" s="145"/>
      <c r="H890" s="143"/>
      <c r="I890" s="30"/>
      <c r="J890" s="30"/>
    </row>
    <row r="891" spans="1:10" x14ac:dyDescent="0.25">
      <c r="A891" s="143"/>
      <c r="B891" s="31"/>
      <c r="C891" s="31"/>
      <c r="D891" s="31"/>
      <c r="E891" s="31"/>
      <c r="F891" s="144"/>
      <c r="G891" s="145"/>
      <c r="H891" s="143"/>
      <c r="I891" s="30"/>
      <c r="J891" s="30"/>
    </row>
    <row r="892" spans="1:10" x14ac:dyDescent="0.25">
      <c r="A892" s="143"/>
      <c r="B892" s="31"/>
      <c r="C892" s="31"/>
      <c r="D892" s="31"/>
      <c r="E892" s="31"/>
      <c r="F892" s="144"/>
      <c r="G892" s="145"/>
      <c r="H892" s="143"/>
      <c r="I892" s="30"/>
      <c r="J892" s="30"/>
    </row>
    <row r="893" spans="1:10" x14ac:dyDescent="0.25">
      <c r="A893" s="143"/>
      <c r="B893" s="31"/>
      <c r="C893" s="31"/>
      <c r="D893" s="31"/>
      <c r="E893" s="31"/>
      <c r="F893" s="144"/>
      <c r="G893" s="145"/>
      <c r="H893" s="143"/>
      <c r="I893" s="30"/>
      <c r="J893" s="30"/>
    </row>
    <row r="894" spans="1:10" x14ac:dyDescent="0.25">
      <c r="A894" s="143"/>
      <c r="B894" s="31"/>
      <c r="C894" s="31"/>
      <c r="D894" s="31"/>
      <c r="E894" s="31"/>
      <c r="F894" s="144"/>
      <c r="G894" s="145"/>
      <c r="H894" s="143"/>
      <c r="I894" s="30"/>
      <c r="J894" s="30"/>
    </row>
    <row r="895" spans="1:10" x14ac:dyDescent="0.25">
      <c r="A895" s="143"/>
      <c r="B895" s="31"/>
      <c r="C895" s="31"/>
      <c r="D895" s="31"/>
      <c r="E895" s="31"/>
      <c r="F895" s="144"/>
      <c r="G895" s="145"/>
      <c r="H895" s="143"/>
      <c r="I895" s="30"/>
      <c r="J895" s="30"/>
    </row>
    <row r="896" spans="1:10" x14ac:dyDescent="0.25">
      <c r="A896" s="143"/>
      <c r="B896" s="31"/>
      <c r="C896" s="31"/>
      <c r="D896" s="31"/>
      <c r="E896" s="31"/>
      <c r="F896" s="144"/>
      <c r="G896" s="145"/>
      <c r="H896" s="143"/>
      <c r="I896" s="30"/>
      <c r="J896" s="30"/>
    </row>
    <row r="897" spans="1:10" x14ac:dyDescent="0.25">
      <c r="A897" s="143"/>
      <c r="B897" s="31"/>
      <c r="C897" s="31"/>
      <c r="D897" s="31"/>
      <c r="E897" s="31"/>
      <c r="F897" s="144"/>
      <c r="G897" s="145"/>
      <c r="H897" s="143"/>
      <c r="I897" s="30"/>
      <c r="J897" s="30"/>
    </row>
    <row r="898" spans="1:10" x14ac:dyDescent="0.25">
      <c r="A898" s="143"/>
      <c r="B898" s="31"/>
      <c r="C898" s="31"/>
      <c r="D898" s="31"/>
      <c r="E898" s="31"/>
      <c r="F898" s="144"/>
      <c r="G898" s="145"/>
      <c r="H898" s="143"/>
      <c r="I898" s="30"/>
      <c r="J898" s="30"/>
    </row>
    <row r="899" spans="1:10" x14ac:dyDescent="0.25">
      <c r="A899" s="143"/>
      <c r="B899" s="31"/>
      <c r="C899" s="31"/>
      <c r="D899" s="31"/>
      <c r="E899" s="31"/>
      <c r="F899" s="144"/>
      <c r="G899" s="145"/>
      <c r="H899" s="143"/>
      <c r="I899" s="30"/>
      <c r="J899" s="30"/>
    </row>
    <row r="900" spans="1:10" x14ac:dyDescent="0.25">
      <c r="A900" s="143"/>
      <c r="B900" s="31"/>
      <c r="C900" s="31"/>
      <c r="D900" s="31"/>
      <c r="E900" s="31"/>
      <c r="F900" s="144"/>
      <c r="G900" s="145"/>
      <c r="H900" s="143"/>
      <c r="I900" s="30"/>
      <c r="J900" s="30"/>
    </row>
    <row r="901" spans="1:10" x14ac:dyDescent="0.25">
      <c r="A901" s="143"/>
      <c r="B901" s="31"/>
      <c r="C901" s="31"/>
      <c r="D901" s="31"/>
      <c r="E901" s="31"/>
      <c r="F901" s="144"/>
      <c r="G901" s="145"/>
      <c r="H901" s="143"/>
      <c r="I901" s="30"/>
      <c r="J901" s="30"/>
    </row>
    <row r="902" spans="1:10" x14ac:dyDescent="0.25">
      <c r="A902" s="143"/>
      <c r="B902" s="31"/>
      <c r="C902" s="31"/>
      <c r="D902" s="31"/>
      <c r="E902" s="31"/>
      <c r="F902" s="144"/>
      <c r="G902" s="145"/>
      <c r="H902" s="143"/>
      <c r="I902" s="30"/>
      <c r="J902" s="30"/>
    </row>
    <row r="903" spans="1:10" x14ac:dyDescent="0.25">
      <c r="A903" s="143"/>
      <c r="B903" s="31"/>
      <c r="C903" s="31"/>
      <c r="D903" s="31"/>
      <c r="E903" s="31"/>
      <c r="F903" s="144"/>
      <c r="G903" s="145"/>
      <c r="H903" s="143"/>
      <c r="I903" s="30"/>
      <c r="J903" s="30"/>
    </row>
    <row r="904" spans="1:10" x14ac:dyDescent="0.25">
      <c r="A904" s="143"/>
      <c r="B904" s="31"/>
      <c r="C904" s="31"/>
      <c r="D904" s="31"/>
      <c r="E904" s="31"/>
      <c r="F904" s="144"/>
      <c r="G904" s="145"/>
      <c r="H904" s="143"/>
      <c r="I904" s="30"/>
      <c r="J904" s="30"/>
    </row>
    <row r="905" spans="1:10" x14ac:dyDescent="0.25">
      <c r="A905" s="143"/>
      <c r="B905" s="31"/>
      <c r="C905" s="31"/>
      <c r="D905" s="31"/>
      <c r="E905" s="31"/>
      <c r="F905" s="144"/>
      <c r="G905" s="145"/>
      <c r="H905" s="143"/>
      <c r="I905" s="30"/>
      <c r="J905" s="30"/>
    </row>
    <row r="906" spans="1:10" x14ac:dyDescent="0.25">
      <c r="A906" s="143"/>
      <c r="B906" s="31"/>
      <c r="C906" s="31"/>
      <c r="D906" s="31"/>
      <c r="E906" s="31"/>
      <c r="F906" s="144"/>
      <c r="G906" s="145"/>
      <c r="H906" s="143"/>
      <c r="I906" s="30"/>
      <c r="J906" s="30"/>
    </row>
    <row r="907" spans="1:10" x14ac:dyDescent="0.25">
      <c r="A907" s="143"/>
      <c r="B907" s="31"/>
      <c r="C907" s="31"/>
      <c r="D907" s="31"/>
      <c r="E907" s="31"/>
      <c r="F907" s="144"/>
      <c r="G907" s="145"/>
      <c r="H907" s="143"/>
      <c r="I907" s="30"/>
      <c r="J907" s="30"/>
    </row>
    <row r="908" spans="1:10" x14ac:dyDescent="0.25">
      <c r="A908" s="143"/>
      <c r="B908" s="31"/>
      <c r="C908" s="31"/>
      <c r="D908" s="31"/>
      <c r="E908" s="31"/>
      <c r="F908" s="144"/>
      <c r="G908" s="145"/>
      <c r="H908" s="143"/>
      <c r="I908" s="30"/>
      <c r="J908" s="30"/>
    </row>
    <row r="909" spans="1:10" x14ac:dyDescent="0.25">
      <c r="A909" s="143"/>
      <c r="B909" s="31"/>
      <c r="C909" s="31"/>
      <c r="D909" s="31"/>
      <c r="E909" s="31"/>
      <c r="F909" s="144"/>
      <c r="G909" s="145"/>
      <c r="H909" s="143"/>
      <c r="I909" s="30"/>
      <c r="J909" s="30"/>
    </row>
    <row r="910" spans="1:10" x14ac:dyDescent="0.25">
      <c r="A910" s="143"/>
      <c r="B910" s="31"/>
      <c r="C910" s="31"/>
      <c r="D910" s="31"/>
      <c r="E910" s="31"/>
      <c r="F910" s="144"/>
      <c r="G910" s="145"/>
      <c r="H910" s="143"/>
      <c r="I910" s="30"/>
      <c r="J910" s="30"/>
    </row>
    <row r="911" spans="1:10" x14ac:dyDescent="0.25">
      <c r="A911" s="143"/>
      <c r="B911" s="31"/>
      <c r="C911" s="31"/>
      <c r="D911" s="31"/>
      <c r="E911" s="31"/>
      <c r="F911" s="144"/>
      <c r="G911" s="145"/>
      <c r="H911" s="143"/>
      <c r="I911" s="30"/>
      <c r="J911" s="30"/>
    </row>
    <row r="912" spans="1:10" x14ac:dyDescent="0.25">
      <c r="A912" s="143"/>
      <c r="B912" s="31"/>
      <c r="C912" s="31"/>
      <c r="D912" s="31"/>
      <c r="E912" s="31"/>
      <c r="F912" s="144"/>
      <c r="G912" s="145"/>
      <c r="H912" s="143"/>
      <c r="I912" s="30"/>
      <c r="J912" s="30"/>
    </row>
    <row r="913" spans="1:10" x14ac:dyDescent="0.25">
      <c r="A913" s="143"/>
      <c r="B913" s="31"/>
      <c r="C913" s="31"/>
      <c r="D913" s="31"/>
      <c r="E913" s="31"/>
      <c r="F913" s="144"/>
      <c r="G913" s="145"/>
      <c r="H913" s="143"/>
      <c r="I913" s="30"/>
      <c r="J913" s="30"/>
    </row>
    <row r="914" spans="1:10" x14ac:dyDescent="0.25">
      <c r="A914" s="143"/>
      <c r="B914" s="31"/>
      <c r="C914" s="31"/>
      <c r="D914" s="31"/>
      <c r="E914" s="31"/>
      <c r="F914" s="144"/>
      <c r="G914" s="145"/>
      <c r="H914" s="143"/>
      <c r="I914" s="30"/>
      <c r="J914" s="30"/>
    </row>
    <row r="915" spans="1:10" x14ac:dyDescent="0.25">
      <c r="A915" s="143"/>
      <c r="B915" s="31"/>
      <c r="C915" s="31"/>
      <c r="D915" s="31"/>
      <c r="E915" s="31"/>
      <c r="F915" s="144"/>
      <c r="G915" s="145"/>
      <c r="H915" s="143"/>
      <c r="I915" s="30"/>
      <c r="J915" s="30"/>
    </row>
    <row r="916" spans="1:10" x14ac:dyDescent="0.25">
      <c r="A916" s="143"/>
      <c r="B916" s="31"/>
      <c r="C916" s="31"/>
      <c r="D916" s="31"/>
      <c r="E916" s="31"/>
      <c r="F916" s="144"/>
      <c r="G916" s="145"/>
      <c r="H916" s="143"/>
      <c r="I916" s="30"/>
      <c r="J916" s="30"/>
    </row>
    <row r="917" spans="1:10" x14ac:dyDescent="0.25">
      <c r="A917" s="143"/>
      <c r="B917" s="31"/>
      <c r="C917" s="31"/>
      <c r="D917" s="31"/>
      <c r="E917" s="31"/>
      <c r="F917" s="144"/>
      <c r="G917" s="145"/>
      <c r="H917" s="143"/>
      <c r="I917" s="30"/>
      <c r="J917" s="30"/>
    </row>
    <row r="918" spans="1:10" x14ac:dyDescent="0.25">
      <c r="A918" s="143"/>
      <c r="B918" s="31"/>
      <c r="C918" s="31"/>
      <c r="D918" s="31"/>
      <c r="E918" s="31"/>
      <c r="F918" s="144"/>
      <c r="G918" s="145"/>
      <c r="H918" s="143"/>
      <c r="I918" s="30"/>
      <c r="J918" s="30"/>
    </row>
    <row r="919" spans="1:10" x14ac:dyDescent="0.25">
      <c r="A919" s="143"/>
      <c r="B919" s="31"/>
      <c r="C919" s="31"/>
      <c r="D919" s="31"/>
      <c r="E919" s="31"/>
      <c r="F919" s="144"/>
      <c r="G919" s="145"/>
      <c r="H919" s="143"/>
      <c r="I919" s="30"/>
      <c r="J919" s="30"/>
    </row>
    <row r="920" spans="1:10" x14ac:dyDescent="0.25">
      <c r="A920" s="143"/>
      <c r="B920" s="31"/>
      <c r="C920" s="31"/>
      <c r="D920" s="31"/>
      <c r="E920" s="31"/>
      <c r="F920" s="144"/>
      <c r="G920" s="145"/>
      <c r="H920" s="143"/>
      <c r="I920" s="30"/>
      <c r="J920" s="30"/>
    </row>
    <row r="921" spans="1:10" x14ac:dyDescent="0.25">
      <c r="A921" s="143"/>
      <c r="B921" s="31"/>
      <c r="C921" s="31"/>
      <c r="D921" s="31"/>
      <c r="E921" s="31"/>
      <c r="F921" s="144"/>
      <c r="G921" s="145"/>
      <c r="H921" s="143"/>
      <c r="I921" s="30"/>
      <c r="J921" s="30"/>
    </row>
    <row r="922" spans="1:10" x14ac:dyDescent="0.25">
      <c r="A922" s="143"/>
      <c r="B922" s="31"/>
      <c r="C922" s="31"/>
      <c r="D922" s="31"/>
      <c r="E922" s="31"/>
      <c r="F922" s="144"/>
      <c r="G922" s="145"/>
      <c r="H922" s="143"/>
      <c r="I922" s="30"/>
      <c r="J922" s="30"/>
    </row>
    <row r="923" spans="1:10" x14ac:dyDescent="0.25">
      <c r="A923" s="143"/>
      <c r="B923" s="31"/>
      <c r="C923" s="31"/>
      <c r="D923" s="31"/>
      <c r="E923" s="31"/>
      <c r="F923" s="144"/>
      <c r="G923" s="145"/>
      <c r="H923" s="143"/>
      <c r="I923" s="30"/>
      <c r="J923" s="30"/>
    </row>
    <row r="924" spans="1:10" x14ac:dyDescent="0.25">
      <c r="A924" s="143"/>
      <c r="B924" s="31"/>
      <c r="C924" s="31"/>
      <c r="D924" s="31"/>
      <c r="E924" s="31"/>
      <c r="F924" s="144"/>
      <c r="G924" s="145"/>
      <c r="H924" s="143"/>
      <c r="I924" s="30"/>
      <c r="J924" s="30"/>
    </row>
    <row r="925" spans="1:10" x14ac:dyDescent="0.25">
      <c r="A925" s="143"/>
      <c r="B925" s="31"/>
      <c r="C925" s="31"/>
      <c r="D925" s="31"/>
      <c r="E925" s="31"/>
      <c r="F925" s="144"/>
      <c r="G925" s="145"/>
      <c r="H925" s="143"/>
      <c r="I925" s="30"/>
      <c r="J925" s="30"/>
    </row>
    <row r="926" spans="1:10" x14ac:dyDescent="0.25">
      <c r="A926" s="143"/>
      <c r="B926" s="31"/>
      <c r="C926" s="31"/>
      <c r="D926" s="31"/>
      <c r="E926" s="31"/>
      <c r="F926" s="144"/>
      <c r="G926" s="145"/>
      <c r="H926" s="143"/>
      <c r="I926" s="30"/>
      <c r="J926" s="30"/>
    </row>
    <row r="927" spans="1:10" x14ac:dyDescent="0.25">
      <c r="A927" s="143"/>
      <c r="B927" s="31"/>
      <c r="C927" s="31"/>
      <c r="D927" s="31"/>
      <c r="E927" s="31"/>
      <c r="F927" s="144"/>
      <c r="G927" s="145"/>
      <c r="H927" s="143"/>
      <c r="I927" s="30"/>
      <c r="J927" s="30"/>
    </row>
    <row r="928" spans="1:10" x14ac:dyDescent="0.25">
      <c r="A928" s="143"/>
      <c r="B928" s="31"/>
      <c r="C928" s="31"/>
      <c r="D928" s="31"/>
      <c r="E928" s="31"/>
      <c r="F928" s="144"/>
      <c r="G928" s="145"/>
      <c r="H928" s="143"/>
      <c r="I928" s="30"/>
      <c r="J928" s="30"/>
    </row>
    <row r="929" spans="1:10" x14ac:dyDescent="0.25">
      <c r="A929" s="143"/>
      <c r="B929" s="31"/>
      <c r="C929" s="31"/>
      <c r="D929" s="31"/>
      <c r="E929" s="31"/>
      <c r="F929" s="144"/>
      <c r="G929" s="145"/>
      <c r="H929" s="143"/>
      <c r="I929" s="30"/>
      <c r="J929" s="30"/>
    </row>
    <row r="930" spans="1:10" x14ac:dyDescent="0.25">
      <c r="A930" s="143"/>
      <c r="B930" s="31"/>
      <c r="C930" s="31"/>
      <c r="D930" s="31"/>
      <c r="E930" s="31"/>
      <c r="F930" s="144"/>
      <c r="G930" s="145"/>
      <c r="H930" s="143"/>
      <c r="I930" s="30"/>
      <c r="J930" s="30"/>
    </row>
    <row r="931" spans="1:10" x14ac:dyDescent="0.25">
      <c r="A931" s="143"/>
      <c r="B931" s="31"/>
      <c r="C931" s="31"/>
      <c r="D931" s="31"/>
      <c r="E931" s="31"/>
      <c r="F931" s="144"/>
      <c r="G931" s="145"/>
      <c r="H931" s="143"/>
      <c r="I931" s="30"/>
      <c r="J931" s="30"/>
    </row>
    <row r="932" spans="1:10" x14ac:dyDescent="0.25">
      <c r="A932" s="143"/>
      <c r="B932" s="31"/>
      <c r="C932" s="31"/>
      <c r="D932" s="31"/>
      <c r="E932" s="31"/>
      <c r="F932" s="144"/>
      <c r="G932" s="145"/>
      <c r="H932" s="143"/>
      <c r="I932" s="30"/>
      <c r="J932" s="30"/>
    </row>
    <row r="933" spans="1:10" x14ac:dyDescent="0.25">
      <c r="A933" s="143"/>
      <c r="B933" s="31"/>
      <c r="C933" s="31"/>
      <c r="D933" s="31"/>
      <c r="E933" s="31"/>
      <c r="F933" s="144"/>
      <c r="G933" s="145"/>
      <c r="H933" s="143"/>
      <c r="I933" s="30"/>
      <c r="J933" s="30"/>
    </row>
    <row r="934" spans="1:10" x14ac:dyDescent="0.25">
      <c r="A934" s="143"/>
      <c r="B934" s="31"/>
      <c r="C934" s="31"/>
      <c r="D934" s="31"/>
      <c r="E934" s="31"/>
      <c r="F934" s="144"/>
      <c r="G934" s="145"/>
      <c r="H934" s="143"/>
      <c r="I934" s="30"/>
      <c r="J934" s="30"/>
    </row>
    <row r="935" spans="1:10" x14ac:dyDescent="0.25">
      <c r="A935" s="143"/>
      <c r="B935" s="31"/>
      <c r="C935" s="31"/>
      <c r="D935" s="31"/>
      <c r="E935" s="31"/>
      <c r="F935" s="144"/>
      <c r="G935" s="145"/>
      <c r="H935" s="143"/>
      <c r="I935" s="30"/>
      <c r="J935" s="30"/>
    </row>
    <row r="936" spans="1:10" x14ac:dyDescent="0.25">
      <c r="A936" s="143"/>
      <c r="B936" s="31"/>
      <c r="C936" s="31"/>
      <c r="D936" s="31"/>
      <c r="E936" s="31"/>
      <c r="F936" s="144"/>
      <c r="G936" s="145"/>
      <c r="H936" s="143"/>
      <c r="I936" s="30"/>
      <c r="J936" s="30"/>
    </row>
    <row r="937" spans="1:10" x14ac:dyDescent="0.25">
      <c r="A937" s="143"/>
      <c r="B937" s="31"/>
      <c r="C937" s="31"/>
      <c r="D937" s="31"/>
      <c r="E937" s="31"/>
      <c r="F937" s="144"/>
      <c r="G937" s="145"/>
      <c r="H937" s="143"/>
      <c r="I937" s="30"/>
      <c r="J937" s="30"/>
    </row>
    <row r="938" spans="1:10" x14ac:dyDescent="0.25">
      <c r="A938" s="143"/>
      <c r="B938" s="31"/>
      <c r="C938" s="31"/>
      <c r="D938" s="31"/>
      <c r="E938" s="31"/>
      <c r="F938" s="144"/>
      <c r="G938" s="145"/>
      <c r="H938" s="143"/>
      <c r="I938" s="30"/>
      <c r="J938" s="30"/>
    </row>
    <row r="939" spans="1:10" x14ac:dyDescent="0.25">
      <c r="A939" s="143"/>
      <c r="B939" s="31"/>
      <c r="C939" s="31"/>
      <c r="D939" s="31"/>
      <c r="E939" s="31"/>
      <c r="F939" s="144"/>
      <c r="G939" s="145"/>
      <c r="H939" s="143"/>
      <c r="I939" s="30"/>
      <c r="J939" s="30"/>
    </row>
    <row r="940" spans="1:10" x14ac:dyDescent="0.25">
      <c r="A940" s="143"/>
      <c r="B940" s="31"/>
      <c r="C940" s="31"/>
      <c r="D940" s="31"/>
      <c r="E940" s="31"/>
      <c r="F940" s="144"/>
      <c r="G940" s="145"/>
      <c r="H940" s="143"/>
      <c r="I940" s="30"/>
      <c r="J940" s="30"/>
    </row>
    <row r="941" spans="1:10" x14ac:dyDescent="0.25">
      <c r="A941" s="143"/>
      <c r="B941" s="31"/>
      <c r="C941" s="31"/>
      <c r="D941" s="31"/>
      <c r="E941" s="31"/>
      <c r="F941" s="144"/>
      <c r="G941" s="145"/>
      <c r="H941" s="143"/>
      <c r="I941" s="30"/>
      <c r="J941" s="30"/>
    </row>
    <row r="942" spans="1:10" x14ac:dyDescent="0.25">
      <c r="A942" s="143"/>
      <c r="B942" s="31"/>
      <c r="C942" s="31"/>
      <c r="D942" s="31"/>
      <c r="E942" s="31"/>
      <c r="F942" s="144"/>
      <c r="G942" s="145"/>
      <c r="H942" s="143"/>
      <c r="I942" s="30"/>
      <c r="J942" s="30"/>
    </row>
    <row r="943" spans="1:10" x14ac:dyDescent="0.25">
      <c r="A943" s="143"/>
      <c r="B943" s="31"/>
      <c r="C943" s="31"/>
      <c r="D943" s="31"/>
      <c r="E943" s="31"/>
      <c r="F943" s="144"/>
      <c r="G943" s="145"/>
      <c r="H943" s="143"/>
      <c r="I943" s="30"/>
      <c r="J943" s="30"/>
    </row>
    <row r="944" spans="1:10" x14ac:dyDescent="0.25">
      <c r="A944" s="143"/>
      <c r="B944" s="31"/>
      <c r="C944" s="31"/>
      <c r="D944" s="31"/>
      <c r="E944" s="31"/>
      <c r="F944" s="144"/>
      <c r="G944" s="145"/>
      <c r="H944" s="143"/>
      <c r="I944" s="30"/>
      <c r="J944" s="30"/>
    </row>
    <row r="945" spans="1:10" x14ac:dyDescent="0.25">
      <c r="A945" s="143"/>
      <c r="B945" s="31"/>
      <c r="C945" s="31"/>
      <c r="D945" s="31"/>
      <c r="E945" s="31"/>
      <c r="F945" s="144"/>
      <c r="G945" s="145"/>
      <c r="H945" s="143"/>
      <c r="I945" s="30"/>
      <c r="J945" s="30"/>
    </row>
    <row r="946" spans="1:10" x14ac:dyDescent="0.25">
      <c r="A946" s="143"/>
      <c r="B946" s="31"/>
      <c r="C946" s="31"/>
      <c r="D946" s="31"/>
      <c r="E946" s="31"/>
      <c r="F946" s="144"/>
      <c r="G946" s="145"/>
      <c r="H946" s="143"/>
      <c r="I946" s="30"/>
      <c r="J946" s="30"/>
    </row>
    <row r="947" spans="1:10" x14ac:dyDescent="0.25">
      <c r="A947" s="143"/>
      <c r="B947" s="31"/>
      <c r="C947" s="31"/>
      <c r="D947" s="31"/>
      <c r="E947" s="31"/>
      <c r="F947" s="144"/>
      <c r="G947" s="145"/>
      <c r="H947" s="143"/>
      <c r="I947" s="30"/>
      <c r="J947" s="30"/>
    </row>
    <row r="948" spans="1:10" x14ac:dyDescent="0.25">
      <c r="A948" s="143"/>
      <c r="B948" s="31"/>
      <c r="C948" s="31"/>
      <c r="D948" s="31"/>
      <c r="E948" s="31"/>
      <c r="F948" s="144"/>
      <c r="G948" s="145"/>
      <c r="H948" s="143"/>
      <c r="I948" s="30"/>
      <c r="J948" s="30"/>
    </row>
    <row r="949" spans="1:10" x14ac:dyDescent="0.25">
      <c r="A949" s="143"/>
      <c r="B949" s="31"/>
      <c r="C949" s="31"/>
      <c r="D949" s="31"/>
      <c r="E949" s="31"/>
      <c r="F949" s="144"/>
      <c r="G949" s="145"/>
      <c r="H949" s="143"/>
      <c r="I949" s="30"/>
      <c r="J949" s="30"/>
    </row>
    <row r="950" spans="1:10" x14ac:dyDescent="0.25">
      <c r="A950" s="143"/>
      <c r="B950" s="31"/>
      <c r="C950" s="31"/>
      <c r="D950" s="31"/>
      <c r="E950" s="31"/>
      <c r="F950" s="144"/>
      <c r="G950" s="145"/>
      <c r="H950" s="143"/>
      <c r="I950" s="30"/>
      <c r="J950" s="30"/>
    </row>
    <row r="951" spans="1:10" x14ac:dyDescent="0.25">
      <c r="A951" s="143"/>
      <c r="B951" s="31"/>
      <c r="C951" s="31"/>
      <c r="D951" s="31"/>
      <c r="E951" s="31"/>
      <c r="F951" s="144"/>
      <c r="G951" s="145"/>
      <c r="H951" s="143"/>
      <c r="I951" s="30"/>
      <c r="J951" s="30"/>
    </row>
    <row r="952" spans="1:10" x14ac:dyDescent="0.25">
      <c r="A952" s="143"/>
      <c r="B952" s="31"/>
      <c r="C952" s="31"/>
      <c r="D952" s="31"/>
      <c r="E952" s="31"/>
      <c r="F952" s="144"/>
      <c r="G952" s="145"/>
      <c r="H952" s="143"/>
      <c r="I952" s="30"/>
      <c r="J952" s="30"/>
    </row>
    <row r="953" spans="1:10" x14ac:dyDescent="0.25">
      <c r="A953" s="143"/>
      <c r="B953" s="31"/>
      <c r="C953" s="31"/>
      <c r="D953" s="31"/>
      <c r="E953" s="31"/>
      <c r="F953" s="144"/>
      <c r="G953" s="145"/>
      <c r="H953" s="143"/>
      <c r="I953" s="30"/>
      <c r="J953" s="30"/>
    </row>
    <row r="954" spans="1:10" x14ac:dyDescent="0.25">
      <c r="A954" s="143"/>
      <c r="B954" s="31"/>
      <c r="C954" s="31"/>
      <c r="D954" s="31"/>
      <c r="E954" s="31"/>
      <c r="F954" s="144"/>
      <c r="G954" s="145"/>
      <c r="H954" s="143"/>
      <c r="I954" s="30"/>
      <c r="J954" s="30"/>
    </row>
    <row r="955" spans="1:10" x14ac:dyDescent="0.25">
      <c r="A955" s="143"/>
      <c r="B955" s="31"/>
      <c r="C955" s="31"/>
      <c r="D955" s="31"/>
      <c r="E955" s="31"/>
      <c r="F955" s="144"/>
      <c r="G955" s="145"/>
      <c r="H955" s="143"/>
      <c r="I955" s="30"/>
      <c r="J955" s="30"/>
    </row>
    <row r="956" spans="1:10" x14ac:dyDescent="0.25">
      <c r="A956" s="143"/>
      <c r="B956" s="31"/>
      <c r="C956" s="31"/>
      <c r="D956" s="31"/>
      <c r="E956" s="31"/>
      <c r="F956" s="144"/>
      <c r="G956" s="145"/>
      <c r="H956" s="143"/>
      <c r="I956" s="30"/>
      <c r="J956" s="30"/>
    </row>
    <row r="957" spans="1:10" x14ac:dyDescent="0.25">
      <c r="A957" s="143"/>
      <c r="B957" s="31"/>
      <c r="C957" s="31"/>
      <c r="D957" s="31"/>
      <c r="E957" s="31"/>
      <c r="F957" s="144"/>
      <c r="G957" s="145"/>
      <c r="H957" s="143"/>
      <c r="I957" s="30"/>
      <c r="J957" s="30"/>
    </row>
    <row r="958" spans="1:10" x14ac:dyDescent="0.25">
      <c r="A958" s="143"/>
      <c r="B958" s="31"/>
      <c r="C958" s="31"/>
      <c r="D958" s="31"/>
      <c r="E958" s="31"/>
      <c r="F958" s="144"/>
      <c r="G958" s="145"/>
      <c r="H958" s="143"/>
      <c r="I958" s="30"/>
      <c r="J958" s="30"/>
    </row>
    <row r="959" spans="1:10" x14ac:dyDescent="0.25">
      <c r="A959" s="143"/>
      <c r="B959" s="31"/>
      <c r="C959" s="31"/>
      <c r="D959" s="31"/>
      <c r="E959" s="31"/>
      <c r="F959" s="144"/>
      <c r="G959" s="145"/>
      <c r="H959" s="143"/>
      <c r="I959" s="30"/>
      <c r="J959" s="30"/>
    </row>
    <row r="960" spans="1:10" x14ac:dyDescent="0.25">
      <c r="A960" s="143"/>
      <c r="B960" s="31"/>
      <c r="C960" s="31"/>
      <c r="D960" s="31"/>
      <c r="E960" s="31"/>
      <c r="F960" s="144"/>
      <c r="G960" s="145"/>
      <c r="H960" s="143"/>
      <c r="I960" s="30"/>
      <c r="J960" s="30"/>
    </row>
    <row r="961" spans="1:10" x14ac:dyDescent="0.25">
      <c r="A961" s="143"/>
      <c r="B961" s="31"/>
      <c r="C961" s="31"/>
      <c r="D961" s="31"/>
      <c r="E961" s="31"/>
      <c r="F961" s="144"/>
      <c r="G961" s="145"/>
      <c r="H961" s="143"/>
      <c r="I961" s="30"/>
      <c r="J961" s="30"/>
    </row>
    <row r="962" spans="1:10" x14ac:dyDescent="0.25">
      <c r="A962" s="143"/>
      <c r="B962" s="31"/>
      <c r="C962" s="31"/>
      <c r="D962" s="31"/>
      <c r="E962" s="31"/>
      <c r="F962" s="144"/>
      <c r="G962" s="145"/>
      <c r="H962" s="143"/>
      <c r="I962" s="30"/>
      <c r="J962" s="30"/>
    </row>
    <row r="963" spans="1:10" x14ac:dyDescent="0.25">
      <c r="A963" s="143"/>
      <c r="B963" s="31"/>
      <c r="C963" s="31"/>
      <c r="D963" s="31"/>
      <c r="E963" s="31"/>
      <c r="F963" s="144"/>
      <c r="G963" s="145"/>
      <c r="H963" s="143"/>
      <c r="I963" s="30"/>
      <c r="J963" s="30"/>
    </row>
    <row r="964" spans="1:10" x14ac:dyDescent="0.25">
      <c r="A964" s="143"/>
      <c r="B964" s="31"/>
      <c r="C964" s="31"/>
      <c r="D964" s="31"/>
      <c r="E964" s="31"/>
      <c r="F964" s="144"/>
      <c r="G964" s="145"/>
      <c r="H964" s="143"/>
      <c r="I964" s="30"/>
      <c r="J964" s="30"/>
    </row>
    <row r="965" spans="1:10" x14ac:dyDescent="0.25">
      <c r="A965" s="143"/>
      <c r="B965" s="31"/>
      <c r="C965" s="31"/>
      <c r="D965" s="31"/>
      <c r="E965" s="31"/>
      <c r="F965" s="144"/>
      <c r="G965" s="145"/>
      <c r="H965" s="143"/>
      <c r="I965" s="30"/>
      <c r="J965" s="30"/>
    </row>
    <row r="966" spans="1:10" x14ac:dyDescent="0.25">
      <c r="A966" s="143"/>
      <c r="B966" s="31"/>
      <c r="C966" s="31"/>
      <c r="D966" s="31"/>
      <c r="E966" s="31"/>
      <c r="F966" s="144"/>
      <c r="G966" s="145"/>
      <c r="H966" s="143"/>
      <c r="I966" s="30"/>
      <c r="J966" s="30"/>
    </row>
    <row r="967" spans="1:10" x14ac:dyDescent="0.25">
      <c r="A967" s="143"/>
      <c r="B967" s="31"/>
      <c r="C967" s="31"/>
      <c r="D967" s="31"/>
      <c r="E967" s="31"/>
      <c r="F967" s="144"/>
      <c r="G967" s="145"/>
      <c r="H967" s="143"/>
      <c r="I967" s="30"/>
      <c r="J967" s="30"/>
    </row>
    <row r="968" spans="1:10" x14ac:dyDescent="0.25">
      <c r="A968" s="143"/>
      <c r="B968" s="31"/>
      <c r="C968" s="31"/>
      <c r="D968" s="31"/>
      <c r="E968" s="31"/>
      <c r="F968" s="144"/>
      <c r="G968" s="145"/>
      <c r="H968" s="143"/>
      <c r="I968" s="30"/>
      <c r="J968" s="30"/>
    </row>
    <row r="969" spans="1:10" x14ac:dyDescent="0.25">
      <c r="A969" s="143"/>
      <c r="B969" s="31"/>
      <c r="C969" s="31"/>
      <c r="D969" s="31"/>
      <c r="E969" s="31"/>
      <c r="F969" s="144"/>
      <c r="G969" s="145"/>
      <c r="H969" s="143"/>
      <c r="I969" s="30"/>
      <c r="J969" s="30"/>
    </row>
    <row r="970" spans="1:10" x14ac:dyDescent="0.25">
      <c r="A970" s="143"/>
      <c r="B970" s="31"/>
      <c r="C970" s="31"/>
      <c r="D970" s="31"/>
      <c r="E970" s="31"/>
      <c r="F970" s="144"/>
      <c r="G970" s="145"/>
      <c r="H970" s="143"/>
      <c r="I970" s="30"/>
      <c r="J970" s="30"/>
    </row>
    <row r="971" spans="1:10" x14ac:dyDescent="0.25">
      <c r="A971" s="143"/>
      <c r="B971" s="31"/>
      <c r="C971" s="31"/>
      <c r="D971" s="31"/>
      <c r="E971" s="31"/>
      <c r="F971" s="144"/>
      <c r="G971" s="145"/>
      <c r="H971" s="143"/>
      <c r="I971" s="30"/>
      <c r="J971" s="30"/>
    </row>
    <row r="972" spans="1:10" x14ac:dyDescent="0.25">
      <c r="A972" s="143"/>
      <c r="B972" s="31"/>
      <c r="C972" s="31"/>
      <c r="D972" s="31"/>
      <c r="E972" s="31"/>
      <c r="F972" s="144"/>
      <c r="G972" s="145"/>
      <c r="H972" s="143"/>
      <c r="I972" s="30"/>
      <c r="J972" s="30"/>
    </row>
    <row r="973" spans="1:10" x14ac:dyDescent="0.25">
      <c r="A973" s="143"/>
      <c r="B973" s="31"/>
      <c r="C973" s="31"/>
      <c r="D973" s="31"/>
      <c r="E973" s="31"/>
      <c r="F973" s="144"/>
      <c r="G973" s="145"/>
      <c r="H973" s="143"/>
      <c r="I973" s="30"/>
      <c r="J973" s="30"/>
    </row>
    <row r="974" spans="1:10" x14ac:dyDescent="0.25">
      <c r="A974" s="143"/>
      <c r="B974" s="31"/>
      <c r="C974" s="31"/>
      <c r="D974" s="31"/>
      <c r="E974" s="31"/>
      <c r="F974" s="144"/>
      <c r="G974" s="145"/>
      <c r="H974" s="143"/>
      <c r="I974" s="30"/>
      <c r="J974" s="30"/>
    </row>
    <row r="975" spans="1:10" x14ac:dyDescent="0.25">
      <c r="A975" s="143"/>
      <c r="B975" s="31"/>
      <c r="C975" s="31"/>
      <c r="D975" s="31"/>
      <c r="E975" s="31"/>
      <c r="F975" s="144"/>
      <c r="G975" s="145"/>
      <c r="H975" s="143"/>
      <c r="I975" s="30"/>
      <c r="J975" s="30"/>
    </row>
    <row r="976" spans="1:10" x14ac:dyDescent="0.25">
      <c r="A976" s="143"/>
      <c r="B976" s="31"/>
      <c r="C976" s="31"/>
      <c r="D976" s="31"/>
      <c r="E976" s="31"/>
      <c r="F976" s="144"/>
      <c r="G976" s="145"/>
      <c r="H976" s="143"/>
      <c r="I976" s="30"/>
      <c r="J976" s="30"/>
    </row>
    <row r="977" spans="1:10" x14ac:dyDescent="0.25">
      <c r="A977" s="143"/>
      <c r="B977" s="31"/>
      <c r="C977" s="31"/>
      <c r="D977" s="31"/>
      <c r="E977" s="31"/>
      <c r="F977" s="144"/>
      <c r="G977" s="145"/>
      <c r="H977" s="143"/>
      <c r="I977" s="30"/>
      <c r="J977" s="30"/>
    </row>
    <row r="978" spans="1:10" x14ac:dyDescent="0.25">
      <c r="A978" s="143"/>
      <c r="B978" s="31"/>
      <c r="C978" s="31"/>
      <c r="D978" s="31"/>
      <c r="E978" s="31"/>
      <c r="F978" s="144"/>
      <c r="G978" s="145"/>
      <c r="H978" s="143"/>
      <c r="I978" s="30"/>
      <c r="J978" s="30"/>
    </row>
    <row r="979" spans="1:10" x14ac:dyDescent="0.25">
      <c r="A979" s="143"/>
      <c r="B979" s="31"/>
      <c r="C979" s="31"/>
      <c r="D979" s="31"/>
      <c r="E979" s="31"/>
      <c r="F979" s="144"/>
      <c r="G979" s="145"/>
      <c r="H979" s="143"/>
      <c r="I979" s="30"/>
      <c r="J979" s="30"/>
    </row>
    <row r="980" spans="1:10" x14ac:dyDescent="0.25">
      <c r="A980" s="143"/>
      <c r="B980" s="31"/>
      <c r="C980" s="31"/>
      <c r="D980" s="31"/>
      <c r="E980" s="31"/>
      <c r="F980" s="144"/>
      <c r="G980" s="145"/>
      <c r="H980" s="143"/>
      <c r="I980" s="30"/>
      <c r="J980" s="30"/>
    </row>
    <row r="981" spans="1:10" x14ac:dyDescent="0.25">
      <c r="A981" s="143"/>
      <c r="B981" s="31"/>
      <c r="C981" s="31"/>
      <c r="D981" s="31"/>
      <c r="E981" s="31"/>
      <c r="F981" s="144"/>
      <c r="G981" s="145"/>
      <c r="H981" s="143"/>
      <c r="I981" s="30"/>
      <c r="J981" s="30"/>
    </row>
    <row r="982" spans="1:10" x14ac:dyDescent="0.25">
      <c r="A982" s="143"/>
      <c r="B982" s="31"/>
      <c r="C982" s="31"/>
      <c r="D982" s="31"/>
      <c r="E982" s="31"/>
      <c r="F982" s="144"/>
      <c r="G982" s="145"/>
      <c r="H982" s="143"/>
      <c r="I982" s="30"/>
      <c r="J982" s="30"/>
    </row>
    <row r="983" spans="1:10" x14ac:dyDescent="0.25">
      <c r="A983" s="143"/>
      <c r="B983" s="31"/>
      <c r="C983" s="31"/>
      <c r="D983" s="31"/>
      <c r="E983" s="31"/>
      <c r="F983" s="144"/>
      <c r="G983" s="145"/>
      <c r="H983" s="143"/>
      <c r="I983" s="30"/>
      <c r="J983" s="30"/>
    </row>
    <row r="984" spans="1:10" x14ac:dyDescent="0.25">
      <c r="A984" s="143"/>
      <c r="B984" s="31"/>
      <c r="C984" s="31"/>
      <c r="D984" s="31"/>
      <c r="E984" s="31"/>
      <c r="F984" s="144"/>
      <c r="G984" s="145"/>
      <c r="H984" s="143"/>
      <c r="I984" s="30"/>
      <c r="J984" s="30"/>
    </row>
    <row r="985" spans="1:10" x14ac:dyDescent="0.25">
      <c r="A985" s="143"/>
      <c r="B985" s="31"/>
      <c r="C985" s="31"/>
      <c r="D985" s="31"/>
      <c r="E985" s="31"/>
      <c r="F985" s="144"/>
      <c r="G985" s="145"/>
      <c r="H985" s="143"/>
      <c r="I985" s="30"/>
      <c r="J985" s="30"/>
    </row>
    <row r="986" spans="1:10" x14ac:dyDescent="0.25">
      <c r="A986" s="143"/>
      <c r="B986" s="31"/>
      <c r="C986" s="31"/>
      <c r="D986" s="31"/>
      <c r="E986" s="31"/>
      <c r="F986" s="144"/>
      <c r="G986" s="145"/>
      <c r="H986" s="143"/>
      <c r="I986" s="30"/>
      <c r="J986" s="30"/>
    </row>
    <row r="987" spans="1:10" x14ac:dyDescent="0.25">
      <c r="A987" s="143"/>
      <c r="B987" s="31"/>
      <c r="C987" s="31"/>
      <c r="D987" s="31"/>
      <c r="E987" s="31"/>
      <c r="F987" s="144"/>
      <c r="G987" s="145"/>
      <c r="H987" s="143"/>
      <c r="I987" s="30"/>
      <c r="J987" s="30"/>
    </row>
    <row r="988" spans="1:10" x14ac:dyDescent="0.25">
      <c r="A988" s="143"/>
      <c r="B988" s="31"/>
      <c r="C988" s="31"/>
      <c r="D988" s="31"/>
      <c r="E988" s="31"/>
      <c r="F988" s="144"/>
      <c r="G988" s="145"/>
      <c r="H988" s="143"/>
      <c r="I988" s="30"/>
      <c r="J988" s="30"/>
    </row>
    <row r="989" spans="1:10" x14ac:dyDescent="0.25">
      <c r="A989" s="143"/>
      <c r="B989" s="31"/>
      <c r="C989" s="31"/>
      <c r="D989" s="31"/>
      <c r="E989" s="31"/>
      <c r="F989" s="144"/>
      <c r="G989" s="145"/>
      <c r="H989" s="143"/>
      <c r="I989" s="30"/>
      <c r="J989" s="30"/>
    </row>
    <row r="990" spans="1:10" x14ac:dyDescent="0.25">
      <c r="A990" s="143"/>
      <c r="B990" s="31"/>
      <c r="C990" s="31"/>
      <c r="D990" s="31"/>
      <c r="E990" s="31"/>
      <c r="F990" s="144"/>
      <c r="G990" s="145"/>
      <c r="H990" s="143"/>
      <c r="I990" s="30"/>
      <c r="J990" s="30"/>
    </row>
    <row r="991" spans="1:10" x14ac:dyDescent="0.25">
      <c r="A991" s="143"/>
      <c r="B991" s="31"/>
      <c r="C991" s="31"/>
      <c r="D991" s="31"/>
      <c r="E991" s="31"/>
      <c r="F991" s="144"/>
      <c r="G991" s="145"/>
      <c r="H991" s="143"/>
      <c r="I991" s="30"/>
      <c r="J991" s="30"/>
    </row>
    <row r="992" spans="1:10" x14ac:dyDescent="0.25">
      <c r="A992" s="143"/>
      <c r="B992" s="31"/>
      <c r="C992" s="31"/>
      <c r="D992" s="31"/>
      <c r="E992" s="31"/>
      <c r="F992" s="144"/>
      <c r="G992" s="145"/>
      <c r="H992" s="143"/>
      <c r="I992" s="30"/>
      <c r="J992" s="30"/>
    </row>
    <row r="993" spans="1:10" x14ac:dyDescent="0.25">
      <c r="A993" s="143"/>
      <c r="B993" s="31"/>
      <c r="C993" s="31"/>
      <c r="D993" s="31"/>
      <c r="E993" s="31"/>
      <c r="F993" s="144"/>
      <c r="G993" s="145"/>
      <c r="H993" s="143"/>
      <c r="I993" s="30"/>
      <c r="J993" s="30"/>
    </row>
    <row r="994" spans="1:10" x14ac:dyDescent="0.25">
      <c r="A994" s="143"/>
      <c r="B994" s="31"/>
      <c r="C994" s="31"/>
      <c r="D994" s="31"/>
      <c r="E994" s="31"/>
      <c r="F994" s="144"/>
      <c r="G994" s="145"/>
      <c r="H994" s="143"/>
      <c r="I994" s="30"/>
      <c r="J994" s="30"/>
    </row>
    <row r="995" spans="1:10" x14ac:dyDescent="0.25">
      <c r="A995" s="143"/>
      <c r="B995" s="31"/>
      <c r="C995" s="31"/>
      <c r="D995" s="31"/>
      <c r="E995" s="31"/>
      <c r="F995" s="144"/>
      <c r="G995" s="145"/>
      <c r="H995" s="143"/>
      <c r="I995" s="30"/>
      <c r="J995" s="30"/>
    </row>
    <row r="996" spans="1:10" x14ac:dyDescent="0.25">
      <c r="A996" s="143"/>
      <c r="B996" s="31"/>
      <c r="C996" s="31"/>
      <c r="D996" s="31"/>
      <c r="E996" s="31"/>
      <c r="F996" s="144"/>
      <c r="G996" s="145"/>
      <c r="H996" s="143"/>
      <c r="I996" s="30"/>
      <c r="J996" s="30"/>
    </row>
    <row r="997" spans="1:10" x14ac:dyDescent="0.25">
      <c r="A997" s="143"/>
      <c r="B997" s="31"/>
      <c r="C997" s="31"/>
      <c r="D997" s="31"/>
      <c r="E997" s="31"/>
      <c r="F997" s="144"/>
      <c r="G997" s="145"/>
      <c r="H997" s="143"/>
      <c r="I997" s="30"/>
      <c r="J997" s="30"/>
    </row>
    <row r="998" spans="1:10" x14ac:dyDescent="0.25">
      <c r="A998" s="143"/>
      <c r="B998" s="31"/>
      <c r="C998" s="31"/>
      <c r="D998" s="31"/>
      <c r="E998" s="31"/>
      <c r="F998" s="144"/>
      <c r="G998" s="145"/>
      <c r="H998" s="143"/>
      <c r="I998" s="30"/>
      <c r="J998" s="30"/>
    </row>
    <row r="999" spans="1:10" x14ac:dyDescent="0.25">
      <c r="A999" s="143"/>
      <c r="B999" s="31"/>
      <c r="C999" s="31"/>
      <c r="D999" s="31"/>
      <c r="E999" s="31"/>
      <c r="F999" s="144"/>
      <c r="G999" s="145"/>
      <c r="H999" s="143"/>
      <c r="I999" s="30"/>
      <c r="J999" s="30"/>
    </row>
    <row r="1000" spans="1:10" x14ac:dyDescent="0.25">
      <c r="A1000" s="143"/>
      <c r="B1000" s="31"/>
      <c r="C1000" s="31"/>
      <c r="D1000" s="31"/>
      <c r="E1000" s="31"/>
      <c r="F1000" s="144"/>
      <c r="G1000" s="145"/>
      <c r="H1000" s="143"/>
      <c r="I1000" s="30"/>
      <c r="J1000" s="30"/>
    </row>
    <row r="1001" spans="1:10" x14ac:dyDescent="0.25">
      <c r="A1001" s="143"/>
      <c r="B1001" s="31"/>
      <c r="C1001" s="31"/>
      <c r="D1001" s="31"/>
      <c r="E1001" s="31"/>
      <c r="F1001" s="144"/>
      <c r="G1001" s="145"/>
      <c r="H1001" s="143"/>
      <c r="I1001" s="30"/>
      <c r="J1001" s="30"/>
    </row>
    <row r="1002" spans="1:10" x14ac:dyDescent="0.25">
      <c r="A1002" s="143"/>
      <c r="B1002" s="31"/>
      <c r="C1002" s="31"/>
      <c r="D1002" s="31"/>
      <c r="E1002" s="31"/>
      <c r="F1002" s="144"/>
      <c r="G1002" s="145"/>
      <c r="H1002" s="143"/>
      <c r="I1002" s="30"/>
      <c r="J1002" s="30"/>
    </row>
    <row r="1003" spans="1:10" x14ac:dyDescent="0.25">
      <c r="A1003" s="143"/>
      <c r="B1003" s="31"/>
      <c r="C1003" s="31"/>
      <c r="D1003" s="31"/>
      <c r="E1003" s="31"/>
      <c r="F1003" s="144"/>
      <c r="G1003" s="145"/>
      <c r="H1003" s="143"/>
      <c r="I1003" s="30"/>
      <c r="J1003" s="30"/>
    </row>
    <row r="1004" spans="1:10" x14ac:dyDescent="0.25">
      <c r="A1004" s="143"/>
      <c r="B1004" s="31"/>
      <c r="C1004" s="31"/>
      <c r="D1004" s="31"/>
      <c r="E1004" s="31"/>
      <c r="F1004" s="144"/>
      <c r="G1004" s="145"/>
      <c r="H1004" s="143"/>
      <c r="I1004" s="30"/>
      <c r="J1004" s="30"/>
    </row>
    <row r="1005" spans="1:10" x14ac:dyDescent="0.25">
      <c r="A1005" s="143"/>
      <c r="B1005" s="31"/>
      <c r="C1005" s="31"/>
      <c r="D1005" s="31"/>
      <c r="E1005" s="31"/>
      <c r="F1005" s="144"/>
      <c r="G1005" s="145"/>
      <c r="H1005" s="143"/>
      <c r="I1005" s="30"/>
      <c r="J1005" s="30"/>
    </row>
    <row r="1006" spans="1:10" x14ac:dyDescent="0.25">
      <c r="A1006" s="143"/>
      <c r="B1006" s="31"/>
      <c r="C1006" s="31"/>
      <c r="D1006" s="31"/>
      <c r="E1006" s="31"/>
      <c r="F1006" s="144"/>
      <c r="G1006" s="145"/>
      <c r="H1006" s="143"/>
      <c r="I1006" s="30"/>
      <c r="J1006" s="30"/>
    </row>
    <row r="1007" spans="1:10" x14ac:dyDescent="0.25">
      <c r="A1007" s="143"/>
      <c r="B1007" s="31"/>
      <c r="C1007" s="31"/>
      <c r="D1007" s="31"/>
      <c r="E1007" s="31"/>
      <c r="F1007" s="144"/>
      <c r="G1007" s="145"/>
      <c r="H1007" s="143"/>
      <c r="I1007" s="30"/>
      <c r="J1007" s="30"/>
    </row>
    <row r="1008" spans="1:10" x14ac:dyDescent="0.25">
      <c r="A1008" s="143"/>
      <c r="B1008" s="31"/>
      <c r="C1008" s="31"/>
      <c r="D1008" s="31"/>
      <c r="E1008" s="31"/>
      <c r="F1008" s="144"/>
      <c r="G1008" s="145"/>
      <c r="H1008" s="143"/>
      <c r="I1008" s="30"/>
      <c r="J1008" s="30"/>
    </row>
    <row r="1009" spans="1:10" x14ac:dyDescent="0.25">
      <c r="A1009" s="143"/>
      <c r="B1009" s="31"/>
      <c r="C1009" s="31"/>
      <c r="D1009" s="31"/>
      <c r="E1009" s="31"/>
      <c r="F1009" s="144"/>
      <c r="G1009" s="145"/>
      <c r="H1009" s="143"/>
      <c r="I1009" s="30"/>
      <c r="J1009" s="30"/>
    </row>
    <row r="1010" spans="1:10" x14ac:dyDescent="0.25">
      <c r="A1010" s="143"/>
      <c r="B1010" s="31"/>
      <c r="C1010" s="31"/>
      <c r="D1010" s="31"/>
      <c r="E1010" s="31"/>
      <c r="F1010" s="144"/>
      <c r="G1010" s="145"/>
      <c r="H1010" s="143"/>
      <c r="I1010" s="30"/>
      <c r="J1010" s="30"/>
    </row>
    <row r="1011" spans="1:10" x14ac:dyDescent="0.25">
      <c r="A1011" s="143"/>
      <c r="B1011" s="31"/>
      <c r="C1011" s="31"/>
      <c r="D1011" s="31"/>
      <c r="E1011" s="31"/>
      <c r="F1011" s="144"/>
      <c r="G1011" s="145"/>
      <c r="H1011" s="143"/>
      <c r="I1011" s="30"/>
      <c r="J1011" s="30"/>
    </row>
    <row r="1012" spans="1:10" x14ac:dyDescent="0.25">
      <c r="A1012" s="143"/>
      <c r="B1012" s="31"/>
      <c r="C1012" s="31"/>
      <c r="D1012" s="31"/>
      <c r="E1012" s="31"/>
      <c r="F1012" s="144"/>
      <c r="G1012" s="145"/>
      <c r="H1012" s="143"/>
      <c r="I1012" s="30"/>
      <c r="J1012" s="30"/>
    </row>
    <row r="1013" spans="1:10" x14ac:dyDescent="0.25">
      <c r="A1013" s="143"/>
      <c r="B1013" s="31"/>
      <c r="C1013" s="31"/>
      <c r="D1013" s="31"/>
      <c r="E1013" s="31"/>
      <c r="F1013" s="144"/>
      <c r="G1013" s="145"/>
      <c r="H1013" s="143"/>
      <c r="I1013" s="30"/>
      <c r="J1013" s="30"/>
    </row>
    <row r="1014" spans="1:10" x14ac:dyDescent="0.25">
      <c r="A1014" s="143"/>
      <c r="B1014" s="31"/>
      <c r="C1014" s="31"/>
      <c r="D1014" s="31"/>
      <c r="E1014" s="31"/>
      <c r="F1014" s="144"/>
      <c r="G1014" s="145"/>
      <c r="H1014" s="143"/>
      <c r="I1014" s="30"/>
      <c r="J1014" s="30"/>
    </row>
    <row r="1015" spans="1:10" x14ac:dyDescent="0.25">
      <c r="A1015" s="143"/>
      <c r="B1015" s="31"/>
      <c r="C1015" s="31"/>
      <c r="D1015" s="31"/>
      <c r="E1015" s="31"/>
      <c r="F1015" s="144"/>
      <c r="G1015" s="145"/>
      <c r="H1015" s="143"/>
      <c r="I1015" s="30"/>
      <c r="J1015" s="30"/>
    </row>
    <row r="1016" spans="1:10" x14ac:dyDescent="0.25">
      <c r="A1016" s="143"/>
      <c r="B1016" s="31"/>
      <c r="C1016" s="31"/>
      <c r="D1016" s="31"/>
      <c r="E1016" s="31"/>
      <c r="F1016" s="144"/>
      <c r="G1016" s="145"/>
      <c r="H1016" s="143"/>
      <c r="I1016" s="30"/>
      <c r="J1016" s="30"/>
    </row>
    <row r="1017" spans="1:10" x14ac:dyDescent="0.25">
      <c r="A1017" s="143"/>
      <c r="B1017" s="31"/>
      <c r="C1017" s="31"/>
      <c r="D1017" s="31"/>
      <c r="E1017" s="31"/>
      <c r="F1017" s="144"/>
      <c r="G1017" s="145"/>
      <c r="H1017" s="143"/>
      <c r="I1017" s="30"/>
      <c r="J1017" s="30"/>
    </row>
    <row r="1018" spans="1:10" x14ac:dyDescent="0.25">
      <c r="A1018" s="143"/>
      <c r="B1018" s="31"/>
      <c r="C1018" s="31"/>
      <c r="D1018" s="31"/>
      <c r="E1018" s="31"/>
      <c r="F1018" s="144"/>
      <c r="G1018" s="145"/>
      <c r="H1018" s="143"/>
      <c r="I1018" s="30"/>
      <c r="J1018" s="30"/>
    </row>
    <row r="1019" spans="1:10" x14ac:dyDescent="0.25">
      <c r="A1019" s="143"/>
      <c r="B1019" s="31"/>
      <c r="C1019" s="31"/>
      <c r="D1019" s="31"/>
      <c r="E1019" s="31"/>
      <c r="F1019" s="144"/>
      <c r="G1019" s="145"/>
      <c r="H1019" s="143"/>
      <c r="I1019" s="30"/>
      <c r="J1019" s="30"/>
    </row>
    <row r="1020" spans="1:10" x14ac:dyDescent="0.25">
      <c r="A1020" s="143"/>
      <c r="B1020" s="31"/>
      <c r="C1020" s="31"/>
      <c r="D1020" s="31"/>
      <c r="E1020" s="31"/>
      <c r="F1020" s="144"/>
      <c r="G1020" s="145"/>
      <c r="H1020" s="143"/>
      <c r="I1020" s="30"/>
      <c r="J1020" s="30"/>
    </row>
    <row r="1021" spans="1:10" x14ac:dyDescent="0.25">
      <c r="A1021" s="143"/>
      <c r="B1021" s="31"/>
      <c r="C1021" s="31"/>
      <c r="D1021" s="31"/>
      <c r="E1021" s="31"/>
      <c r="F1021" s="144"/>
      <c r="G1021" s="145"/>
      <c r="H1021" s="143"/>
      <c r="I1021" s="30"/>
      <c r="J1021" s="30"/>
    </row>
    <row r="1022" spans="1:10" x14ac:dyDescent="0.25">
      <c r="A1022" s="143"/>
      <c r="B1022" s="31"/>
      <c r="C1022" s="31"/>
      <c r="D1022" s="31"/>
      <c r="E1022" s="31"/>
      <c r="F1022" s="144"/>
      <c r="G1022" s="145"/>
      <c r="H1022" s="143"/>
      <c r="I1022" s="30"/>
      <c r="J1022" s="30"/>
    </row>
    <row r="1023" spans="1:10" x14ac:dyDescent="0.25">
      <c r="A1023" s="143"/>
      <c r="B1023" s="31"/>
      <c r="C1023" s="31"/>
      <c r="D1023" s="31"/>
      <c r="E1023" s="31"/>
      <c r="F1023" s="144"/>
      <c r="G1023" s="145"/>
      <c r="H1023" s="143"/>
      <c r="I1023" s="30"/>
      <c r="J1023" s="30"/>
    </row>
    <row r="1024" spans="1:10" x14ac:dyDescent="0.25">
      <c r="A1024" s="143"/>
      <c r="B1024" s="31"/>
      <c r="C1024" s="31"/>
      <c r="D1024" s="31"/>
      <c r="E1024" s="31"/>
      <c r="F1024" s="144"/>
      <c r="G1024" s="145"/>
      <c r="H1024" s="143"/>
      <c r="I1024" s="30"/>
      <c r="J1024" s="30"/>
    </row>
    <row r="1025" spans="1:10" x14ac:dyDescent="0.25">
      <c r="A1025" s="143"/>
      <c r="B1025" s="31"/>
      <c r="C1025" s="31"/>
      <c r="D1025" s="31"/>
      <c r="E1025" s="31"/>
      <c r="F1025" s="144"/>
      <c r="G1025" s="145"/>
      <c r="H1025" s="143"/>
      <c r="I1025" s="30"/>
      <c r="J1025" s="30"/>
    </row>
    <row r="1026" spans="1:10" x14ac:dyDescent="0.25">
      <c r="A1026" s="143"/>
      <c r="B1026" s="31"/>
      <c r="C1026" s="31"/>
      <c r="D1026" s="31"/>
      <c r="E1026" s="31"/>
      <c r="F1026" s="144"/>
      <c r="G1026" s="145"/>
      <c r="H1026" s="143"/>
      <c r="I1026" s="30"/>
      <c r="J1026" s="30"/>
    </row>
    <row r="1027" spans="1:10" x14ac:dyDescent="0.25">
      <c r="A1027" s="143"/>
      <c r="B1027" s="31"/>
      <c r="C1027" s="31"/>
      <c r="D1027" s="31"/>
      <c r="E1027" s="31"/>
      <c r="F1027" s="144"/>
      <c r="G1027" s="145"/>
      <c r="H1027" s="143"/>
      <c r="I1027" s="30"/>
      <c r="J1027" s="30"/>
    </row>
    <row r="1028" spans="1:10" x14ac:dyDescent="0.25">
      <c r="A1028" s="143"/>
      <c r="B1028" s="31"/>
      <c r="C1028" s="31"/>
      <c r="D1028" s="31"/>
      <c r="E1028" s="31"/>
      <c r="F1028" s="144"/>
      <c r="G1028" s="145"/>
      <c r="H1028" s="143"/>
      <c r="I1028" s="30"/>
      <c r="J1028" s="30"/>
    </row>
    <row r="1029" spans="1:10" x14ac:dyDescent="0.25">
      <c r="A1029" s="143"/>
      <c r="B1029" s="31"/>
      <c r="C1029" s="31"/>
      <c r="D1029" s="31"/>
      <c r="E1029" s="31"/>
      <c r="F1029" s="144"/>
      <c r="G1029" s="145"/>
      <c r="H1029" s="143"/>
      <c r="I1029" s="30"/>
      <c r="J1029" s="30"/>
    </row>
    <row r="1030" spans="1:10" x14ac:dyDescent="0.25">
      <c r="A1030" s="143"/>
      <c r="B1030" s="31"/>
      <c r="C1030" s="31"/>
      <c r="D1030" s="31"/>
      <c r="E1030" s="31"/>
      <c r="F1030" s="144"/>
      <c r="G1030" s="145"/>
      <c r="H1030" s="143"/>
      <c r="I1030" s="30"/>
      <c r="J1030" s="30"/>
    </row>
    <row r="1031" spans="1:10" x14ac:dyDescent="0.25">
      <c r="A1031" s="143"/>
      <c r="B1031" s="31"/>
      <c r="C1031" s="31"/>
      <c r="D1031" s="31"/>
      <c r="E1031" s="31"/>
      <c r="F1031" s="144"/>
      <c r="G1031" s="145"/>
      <c r="H1031" s="143"/>
      <c r="I1031" s="30"/>
      <c r="J1031" s="30"/>
    </row>
    <row r="1032" spans="1:10" x14ac:dyDescent="0.25">
      <c r="A1032" s="143"/>
      <c r="B1032" s="31"/>
      <c r="C1032" s="31"/>
      <c r="D1032" s="31"/>
      <c r="E1032" s="31"/>
      <c r="F1032" s="144"/>
      <c r="G1032" s="145"/>
      <c r="H1032" s="143"/>
      <c r="I1032" s="30"/>
      <c r="J1032" s="30"/>
    </row>
    <row r="1033" spans="1:10" x14ac:dyDescent="0.25">
      <c r="A1033" s="143"/>
      <c r="B1033" s="31"/>
      <c r="C1033" s="31"/>
      <c r="D1033" s="31"/>
      <c r="E1033" s="31"/>
      <c r="F1033" s="144"/>
      <c r="G1033" s="145"/>
      <c r="H1033" s="143"/>
      <c r="I1033" s="30"/>
      <c r="J1033" s="30"/>
    </row>
    <row r="1034" spans="1:10" x14ac:dyDescent="0.25">
      <c r="A1034" s="143"/>
      <c r="B1034" s="31"/>
      <c r="C1034" s="31"/>
      <c r="D1034" s="31"/>
      <c r="E1034" s="31"/>
      <c r="F1034" s="144"/>
      <c r="G1034" s="145"/>
      <c r="H1034" s="143"/>
      <c r="I1034" s="30"/>
      <c r="J1034" s="30"/>
    </row>
    <row r="1035" spans="1:10" x14ac:dyDescent="0.25">
      <c r="A1035" s="143"/>
      <c r="B1035" s="31"/>
      <c r="C1035" s="31"/>
      <c r="D1035" s="31"/>
      <c r="E1035" s="31"/>
      <c r="F1035" s="144"/>
      <c r="G1035" s="145"/>
      <c r="H1035" s="143"/>
      <c r="I1035" s="30"/>
      <c r="J1035" s="30"/>
    </row>
    <row r="1036" spans="1:10" x14ac:dyDescent="0.25">
      <c r="A1036" s="143"/>
      <c r="B1036" s="31"/>
      <c r="C1036" s="31"/>
      <c r="D1036" s="31"/>
      <c r="E1036" s="31"/>
      <c r="F1036" s="144"/>
      <c r="G1036" s="145"/>
      <c r="H1036" s="143"/>
      <c r="I1036" s="30"/>
      <c r="J1036" s="30"/>
    </row>
    <row r="1037" spans="1:10" x14ac:dyDescent="0.25">
      <c r="A1037" s="143"/>
      <c r="B1037" s="31"/>
      <c r="C1037" s="31"/>
      <c r="D1037" s="31"/>
      <c r="E1037" s="31"/>
      <c r="F1037" s="144"/>
      <c r="G1037" s="145"/>
      <c r="H1037" s="143"/>
      <c r="I1037" s="30"/>
      <c r="J1037" s="30"/>
    </row>
    <row r="1038" spans="1:10" x14ac:dyDescent="0.25">
      <c r="A1038" s="143"/>
      <c r="B1038" s="31"/>
      <c r="C1038" s="31"/>
      <c r="D1038" s="31"/>
      <c r="E1038" s="31"/>
      <c r="F1038" s="144"/>
      <c r="G1038" s="145"/>
      <c r="H1038" s="143"/>
      <c r="I1038" s="30"/>
      <c r="J1038" s="30"/>
    </row>
    <row r="1039" spans="1:10" x14ac:dyDescent="0.25">
      <c r="A1039" s="143"/>
      <c r="B1039" s="31"/>
      <c r="C1039" s="31"/>
      <c r="D1039" s="31"/>
      <c r="E1039" s="31"/>
      <c r="F1039" s="144"/>
      <c r="G1039" s="145"/>
      <c r="H1039" s="143"/>
      <c r="I1039" s="30"/>
      <c r="J1039" s="30"/>
    </row>
    <row r="1040" spans="1:10" x14ac:dyDescent="0.25">
      <c r="A1040" s="143"/>
      <c r="B1040" s="31"/>
      <c r="C1040" s="31"/>
      <c r="D1040" s="31"/>
      <c r="E1040" s="31"/>
      <c r="F1040" s="144"/>
      <c r="G1040" s="145"/>
      <c r="H1040" s="143"/>
      <c r="I1040" s="30"/>
      <c r="J1040" s="30"/>
    </row>
    <row r="1041" spans="1:10" x14ac:dyDescent="0.25">
      <c r="A1041" s="143"/>
      <c r="B1041" s="31"/>
      <c r="C1041" s="31"/>
      <c r="D1041" s="31"/>
      <c r="E1041" s="31"/>
      <c r="F1041" s="144"/>
      <c r="G1041" s="145"/>
      <c r="H1041" s="143"/>
      <c r="I1041" s="30"/>
      <c r="J1041" s="30"/>
    </row>
    <row r="1042" spans="1:10" x14ac:dyDescent="0.25">
      <c r="A1042" s="143"/>
      <c r="B1042" s="31"/>
      <c r="C1042" s="31"/>
      <c r="D1042" s="31"/>
      <c r="E1042" s="31"/>
      <c r="F1042" s="144"/>
      <c r="G1042" s="145"/>
      <c r="H1042" s="143"/>
      <c r="I1042" s="30"/>
      <c r="J1042" s="30"/>
    </row>
    <row r="1043" spans="1:10" x14ac:dyDescent="0.25">
      <c r="A1043" s="143"/>
      <c r="B1043" s="31"/>
      <c r="C1043" s="31"/>
      <c r="D1043" s="31"/>
      <c r="E1043" s="31"/>
      <c r="F1043" s="144"/>
      <c r="G1043" s="145"/>
      <c r="H1043" s="143"/>
      <c r="I1043" s="30"/>
      <c r="J1043" s="30"/>
    </row>
    <row r="1044" spans="1:10" x14ac:dyDescent="0.25">
      <c r="A1044" s="143"/>
      <c r="B1044" s="31"/>
      <c r="C1044" s="31"/>
      <c r="D1044" s="31"/>
      <c r="E1044" s="31"/>
      <c r="F1044" s="144"/>
      <c r="G1044" s="145"/>
      <c r="H1044" s="143"/>
      <c r="I1044" s="30"/>
      <c r="J1044" s="30"/>
    </row>
    <row r="1045" spans="1:10" x14ac:dyDescent="0.25">
      <c r="A1045" s="143"/>
      <c r="B1045" s="31"/>
      <c r="C1045" s="31"/>
      <c r="D1045" s="31"/>
      <c r="E1045" s="31"/>
      <c r="F1045" s="144"/>
      <c r="G1045" s="145"/>
      <c r="H1045" s="143"/>
      <c r="I1045" s="30"/>
      <c r="J1045" s="30"/>
    </row>
    <row r="1046" spans="1:10" x14ac:dyDescent="0.25">
      <c r="A1046" s="143"/>
      <c r="B1046" s="31"/>
      <c r="C1046" s="31"/>
      <c r="D1046" s="31"/>
      <c r="E1046" s="31"/>
      <c r="F1046" s="144"/>
      <c r="G1046" s="145"/>
      <c r="H1046" s="143"/>
      <c r="I1046" s="30"/>
      <c r="J1046" s="30"/>
    </row>
    <row r="1047" spans="1:10" x14ac:dyDescent="0.25">
      <c r="A1047" s="143"/>
      <c r="B1047" s="31"/>
      <c r="C1047" s="31"/>
      <c r="D1047" s="31"/>
      <c r="E1047" s="31"/>
      <c r="F1047" s="144"/>
      <c r="G1047" s="145"/>
      <c r="H1047" s="143"/>
      <c r="I1047" s="30"/>
      <c r="J1047" s="30"/>
    </row>
    <row r="1048" spans="1:10" x14ac:dyDescent="0.25">
      <c r="A1048" s="143"/>
      <c r="B1048" s="31"/>
      <c r="C1048" s="31"/>
      <c r="D1048" s="31"/>
      <c r="E1048" s="31"/>
      <c r="F1048" s="144"/>
      <c r="G1048" s="145"/>
      <c r="H1048" s="143"/>
      <c r="I1048" s="30"/>
      <c r="J1048" s="30"/>
    </row>
    <row r="1049" spans="1:10" x14ac:dyDescent="0.25">
      <c r="A1049" s="143"/>
      <c r="B1049" s="31"/>
      <c r="C1049" s="31"/>
      <c r="D1049" s="31"/>
      <c r="E1049" s="31"/>
      <c r="F1049" s="144"/>
      <c r="G1049" s="145"/>
      <c r="H1049" s="143"/>
      <c r="I1049" s="30"/>
      <c r="J1049" s="30"/>
    </row>
    <row r="1050" spans="1:10" x14ac:dyDescent="0.25">
      <c r="A1050" s="143"/>
      <c r="B1050" s="31"/>
      <c r="C1050" s="31"/>
      <c r="D1050" s="31"/>
      <c r="E1050" s="31"/>
      <c r="F1050" s="144"/>
      <c r="G1050" s="145"/>
      <c r="H1050" s="143"/>
      <c r="I1050" s="30"/>
      <c r="J1050" s="30"/>
    </row>
    <row r="1051" spans="1:10" x14ac:dyDescent="0.25">
      <c r="A1051" s="143"/>
      <c r="B1051" s="31"/>
      <c r="C1051" s="31"/>
      <c r="D1051" s="31"/>
      <c r="E1051" s="31"/>
      <c r="F1051" s="144"/>
      <c r="G1051" s="145"/>
      <c r="H1051" s="143"/>
      <c r="I1051" s="30"/>
      <c r="J1051" s="30"/>
    </row>
    <row r="1052" spans="1:10" x14ac:dyDescent="0.25">
      <c r="A1052" s="143"/>
      <c r="B1052" s="31"/>
      <c r="C1052" s="31"/>
      <c r="D1052" s="31"/>
      <c r="E1052" s="31"/>
      <c r="F1052" s="144"/>
      <c r="G1052" s="145"/>
      <c r="H1052" s="143"/>
      <c r="I1052" s="30"/>
      <c r="J1052" s="30"/>
    </row>
    <row r="1053" spans="1:10" x14ac:dyDescent="0.25">
      <c r="A1053" s="143"/>
      <c r="B1053" s="31"/>
      <c r="C1053" s="31"/>
      <c r="D1053" s="31"/>
      <c r="E1053" s="31"/>
      <c r="F1053" s="144"/>
      <c r="G1053" s="145"/>
      <c r="H1053" s="143"/>
      <c r="I1053" s="30"/>
      <c r="J1053" s="30"/>
    </row>
    <row r="1054" spans="1:10" x14ac:dyDescent="0.25">
      <c r="A1054" s="143"/>
      <c r="B1054" s="31"/>
      <c r="C1054" s="31"/>
      <c r="D1054" s="31"/>
      <c r="E1054" s="31"/>
      <c r="F1054" s="144"/>
      <c r="G1054" s="145"/>
      <c r="H1054" s="143"/>
      <c r="I1054" s="30"/>
      <c r="J1054" s="30"/>
    </row>
    <row r="1055" spans="1:10" x14ac:dyDescent="0.25">
      <c r="A1055" s="143"/>
      <c r="B1055" s="31"/>
      <c r="C1055" s="31"/>
      <c r="D1055" s="31"/>
      <c r="E1055" s="31"/>
      <c r="F1055" s="144"/>
      <c r="G1055" s="145"/>
      <c r="H1055" s="143"/>
      <c r="I1055" s="30"/>
      <c r="J1055" s="30"/>
    </row>
    <row r="1056" spans="1:10" x14ac:dyDescent="0.25">
      <c r="A1056" s="143"/>
      <c r="B1056" s="31"/>
      <c r="C1056" s="31"/>
      <c r="D1056" s="31"/>
      <c r="E1056" s="31"/>
      <c r="F1056" s="144"/>
      <c r="G1056" s="145"/>
      <c r="H1056" s="143"/>
      <c r="I1056" s="30"/>
      <c r="J1056" s="30"/>
    </row>
    <row r="1057" spans="1:10" x14ac:dyDescent="0.25">
      <c r="A1057" s="143"/>
      <c r="B1057" s="31"/>
      <c r="C1057" s="31"/>
      <c r="D1057" s="31"/>
      <c r="E1057" s="31"/>
      <c r="F1057" s="144"/>
      <c r="G1057" s="145"/>
      <c r="H1057" s="143"/>
      <c r="I1057" s="30"/>
      <c r="J1057" s="30"/>
    </row>
    <row r="1058" spans="1:10" x14ac:dyDescent="0.25">
      <c r="A1058" s="143"/>
      <c r="B1058" s="31"/>
      <c r="C1058" s="31"/>
      <c r="D1058" s="31"/>
      <c r="E1058" s="31"/>
      <c r="F1058" s="144"/>
      <c r="G1058" s="145"/>
      <c r="H1058" s="143"/>
      <c r="I1058" s="30"/>
      <c r="J1058" s="30"/>
    </row>
    <row r="1059" spans="1:10" x14ac:dyDescent="0.25">
      <c r="A1059" s="143"/>
      <c r="B1059" s="31"/>
      <c r="C1059" s="31"/>
      <c r="D1059" s="31"/>
      <c r="E1059" s="31"/>
      <c r="F1059" s="144"/>
      <c r="G1059" s="145"/>
      <c r="H1059" s="143"/>
      <c r="I1059" s="30"/>
      <c r="J1059" s="30"/>
    </row>
    <row r="1060" spans="1:10" x14ac:dyDescent="0.25">
      <c r="A1060" s="143"/>
      <c r="B1060" s="31"/>
      <c r="C1060" s="31"/>
      <c r="D1060" s="31"/>
      <c r="E1060" s="31"/>
      <c r="F1060" s="144"/>
      <c r="G1060" s="145"/>
      <c r="H1060" s="143"/>
      <c r="I1060" s="30"/>
      <c r="J1060" s="30"/>
    </row>
    <row r="1061" spans="1:10" x14ac:dyDescent="0.25">
      <c r="A1061" s="143"/>
      <c r="B1061" s="31"/>
      <c r="C1061" s="31"/>
      <c r="D1061" s="31"/>
      <c r="E1061" s="31"/>
      <c r="F1061" s="144"/>
      <c r="G1061" s="145"/>
      <c r="H1061" s="143"/>
      <c r="I1061" s="30"/>
      <c r="J1061" s="30"/>
    </row>
    <row r="1062" spans="1:10" x14ac:dyDescent="0.25">
      <c r="A1062" s="143"/>
      <c r="B1062" s="31"/>
      <c r="C1062" s="31"/>
      <c r="D1062" s="31"/>
      <c r="E1062" s="31"/>
      <c r="F1062" s="144"/>
      <c r="G1062" s="145"/>
      <c r="H1062" s="143"/>
      <c r="I1062" s="30"/>
      <c r="J1062" s="30"/>
    </row>
    <row r="1063" spans="1:10" x14ac:dyDescent="0.25">
      <c r="A1063" s="143"/>
      <c r="B1063" s="31"/>
      <c r="C1063" s="31"/>
      <c r="D1063" s="31"/>
      <c r="E1063" s="31"/>
      <c r="F1063" s="144"/>
      <c r="G1063" s="145"/>
      <c r="H1063" s="143"/>
      <c r="I1063" s="30"/>
      <c r="J1063" s="30"/>
    </row>
    <row r="1064" spans="1:10" x14ac:dyDescent="0.25">
      <c r="A1064" s="143"/>
      <c r="B1064" s="31"/>
      <c r="C1064" s="31"/>
      <c r="D1064" s="31"/>
      <c r="E1064" s="31"/>
      <c r="F1064" s="144"/>
      <c r="G1064" s="145"/>
      <c r="H1064" s="143"/>
      <c r="I1064" s="30"/>
      <c r="J1064" s="30"/>
    </row>
    <row r="1065" spans="1:10" x14ac:dyDescent="0.25">
      <c r="A1065" s="143"/>
      <c r="B1065" s="31"/>
      <c r="C1065" s="31"/>
      <c r="D1065" s="31"/>
      <c r="E1065" s="31"/>
      <c r="F1065" s="144"/>
      <c r="G1065" s="145"/>
      <c r="H1065" s="143"/>
      <c r="I1065" s="30"/>
      <c r="J1065" s="30"/>
    </row>
    <row r="1066" spans="1:10" x14ac:dyDescent="0.25">
      <c r="A1066" s="143"/>
      <c r="B1066" s="31"/>
      <c r="C1066" s="31"/>
      <c r="D1066" s="31"/>
      <c r="E1066" s="31"/>
      <c r="F1066" s="144"/>
      <c r="G1066" s="145"/>
      <c r="H1066" s="143"/>
      <c r="I1066" s="30"/>
      <c r="J1066" s="30"/>
    </row>
    <row r="1067" spans="1:10" x14ac:dyDescent="0.25">
      <c r="A1067" s="143"/>
      <c r="B1067" s="31"/>
      <c r="C1067" s="31"/>
      <c r="D1067" s="31"/>
      <c r="E1067" s="31"/>
      <c r="F1067" s="144"/>
      <c r="G1067" s="145"/>
      <c r="H1067" s="143"/>
      <c r="I1067" s="30"/>
      <c r="J1067" s="30"/>
    </row>
    <row r="1068" spans="1:10" x14ac:dyDescent="0.25">
      <c r="A1068" s="143"/>
      <c r="B1068" s="31"/>
      <c r="C1068" s="31"/>
      <c r="D1068" s="31"/>
      <c r="E1068" s="31"/>
      <c r="F1068" s="144"/>
      <c r="G1068" s="145"/>
      <c r="H1068" s="143"/>
      <c r="I1068" s="30"/>
      <c r="J1068" s="30"/>
    </row>
    <row r="1069" spans="1:10" x14ac:dyDescent="0.25">
      <c r="A1069" s="143"/>
      <c r="B1069" s="31"/>
      <c r="C1069" s="31"/>
      <c r="D1069" s="31"/>
      <c r="E1069" s="31"/>
      <c r="F1069" s="144"/>
      <c r="G1069" s="145"/>
      <c r="H1069" s="143"/>
      <c r="I1069" s="30"/>
      <c r="J1069" s="30"/>
    </row>
    <row r="1070" spans="1:10" x14ac:dyDescent="0.25">
      <c r="A1070" s="143"/>
      <c r="B1070" s="31"/>
      <c r="C1070" s="31"/>
      <c r="D1070" s="31"/>
      <c r="E1070" s="31"/>
      <c r="F1070" s="144"/>
      <c r="G1070" s="145"/>
      <c r="H1070" s="143"/>
      <c r="I1070" s="30"/>
      <c r="J1070" s="30"/>
    </row>
    <row r="1071" spans="1:10" x14ac:dyDescent="0.25">
      <c r="A1071" s="143"/>
      <c r="B1071" s="31"/>
      <c r="C1071" s="31"/>
      <c r="D1071" s="31"/>
      <c r="E1071" s="31"/>
      <c r="F1071" s="144"/>
      <c r="G1071" s="145"/>
      <c r="H1071" s="143"/>
      <c r="I1071" s="30"/>
      <c r="J1071" s="30"/>
    </row>
    <row r="1072" spans="1:10" x14ac:dyDescent="0.25">
      <c r="A1072" s="143"/>
      <c r="B1072" s="31"/>
      <c r="C1072" s="31"/>
      <c r="D1072" s="31"/>
      <c r="E1072" s="31"/>
      <c r="F1072" s="144"/>
      <c r="G1072" s="145"/>
      <c r="H1072" s="143"/>
      <c r="I1072" s="30"/>
      <c r="J1072" s="30"/>
    </row>
    <row r="1073" spans="1:10" x14ac:dyDescent="0.25">
      <c r="A1073" s="143"/>
      <c r="B1073" s="31"/>
      <c r="C1073" s="31"/>
      <c r="D1073" s="31"/>
      <c r="E1073" s="31"/>
      <c r="F1073" s="144"/>
      <c r="G1073" s="145"/>
      <c r="H1073" s="143"/>
      <c r="I1073" s="30"/>
      <c r="J1073" s="30"/>
    </row>
    <row r="1074" spans="1:10" x14ac:dyDescent="0.25">
      <c r="A1074" s="143"/>
      <c r="B1074" s="31"/>
      <c r="C1074" s="31"/>
      <c r="D1074" s="31"/>
      <c r="E1074" s="31"/>
      <c r="F1074" s="144"/>
      <c r="G1074" s="145"/>
      <c r="H1074" s="143"/>
      <c r="I1074" s="30"/>
      <c r="J1074" s="30"/>
    </row>
    <row r="1075" spans="1:10" x14ac:dyDescent="0.25">
      <c r="A1075" s="143"/>
      <c r="B1075" s="31"/>
      <c r="C1075" s="31"/>
      <c r="D1075" s="31"/>
      <c r="E1075" s="31"/>
      <c r="F1075" s="144"/>
      <c r="G1075" s="145"/>
      <c r="H1075" s="143"/>
      <c r="I1075" s="30"/>
      <c r="J1075" s="30"/>
    </row>
    <row r="1076" spans="1:10" x14ac:dyDescent="0.25">
      <c r="A1076" s="143"/>
      <c r="B1076" s="31"/>
      <c r="C1076" s="31"/>
      <c r="D1076" s="31"/>
      <c r="E1076" s="31"/>
      <c r="F1076" s="144"/>
      <c r="G1076" s="145"/>
      <c r="H1076" s="143"/>
      <c r="I1076" s="30"/>
      <c r="J1076" s="30"/>
    </row>
    <row r="1077" spans="1:10" x14ac:dyDescent="0.25">
      <c r="A1077" s="143"/>
      <c r="B1077" s="31"/>
      <c r="C1077" s="31"/>
      <c r="D1077" s="31"/>
      <c r="E1077" s="31"/>
      <c r="F1077" s="144"/>
      <c r="G1077" s="145"/>
      <c r="H1077" s="143"/>
      <c r="I1077" s="30"/>
      <c r="J1077" s="30"/>
    </row>
    <row r="1078" spans="1:10" x14ac:dyDescent="0.25">
      <c r="A1078" s="143"/>
      <c r="B1078" s="31"/>
      <c r="C1078" s="31"/>
      <c r="D1078" s="31"/>
      <c r="E1078" s="31"/>
      <c r="F1078" s="144"/>
      <c r="G1078" s="145"/>
      <c r="H1078" s="143"/>
      <c r="I1078" s="30"/>
      <c r="J1078" s="30"/>
    </row>
    <row r="1079" spans="1:10" x14ac:dyDescent="0.25">
      <c r="A1079" s="143"/>
      <c r="B1079" s="31"/>
      <c r="C1079" s="31"/>
      <c r="D1079" s="31"/>
      <c r="E1079" s="31"/>
      <c r="F1079" s="144"/>
      <c r="G1079" s="145"/>
      <c r="H1079" s="143"/>
      <c r="I1079" s="30"/>
      <c r="J1079" s="30"/>
    </row>
    <row r="1080" spans="1:10" x14ac:dyDescent="0.25">
      <c r="A1080" s="143"/>
      <c r="B1080" s="31"/>
      <c r="C1080" s="31"/>
      <c r="D1080" s="31"/>
      <c r="E1080" s="31"/>
      <c r="F1080" s="144"/>
      <c r="G1080" s="145"/>
      <c r="H1080" s="143"/>
      <c r="I1080" s="30"/>
      <c r="J1080" s="30"/>
    </row>
    <row r="1081" spans="1:10" x14ac:dyDescent="0.25">
      <c r="A1081" s="143"/>
      <c r="B1081" s="31"/>
      <c r="C1081" s="31"/>
      <c r="D1081" s="31"/>
      <c r="E1081" s="31"/>
      <c r="F1081" s="144"/>
      <c r="G1081" s="145"/>
      <c r="H1081" s="143"/>
      <c r="I1081" s="30"/>
      <c r="J1081" s="30"/>
    </row>
    <row r="1082" spans="1:10" x14ac:dyDescent="0.25">
      <c r="A1082" s="143"/>
      <c r="B1082" s="31"/>
      <c r="C1082" s="31"/>
      <c r="D1082" s="31"/>
      <c r="E1082" s="31"/>
      <c r="F1082" s="144"/>
      <c r="G1082" s="145"/>
      <c r="H1082" s="143"/>
      <c r="I1082" s="30"/>
      <c r="J1082" s="30"/>
    </row>
    <row r="1083" spans="1:10" x14ac:dyDescent="0.25">
      <c r="A1083" s="143"/>
      <c r="B1083" s="31"/>
      <c r="C1083" s="31"/>
      <c r="D1083" s="31"/>
      <c r="E1083" s="31"/>
      <c r="F1083" s="144"/>
      <c r="G1083" s="145"/>
      <c r="H1083" s="143"/>
      <c r="I1083" s="30"/>
      <c r="J1083" s="30"/>
    </row>
    <row r="1084" spans="1:10" x14ac:dyDescent="0.25">
      <c r="A1084" s="143"/>
      <c r="B1084" s="31"/>
      <c r="C1084" s="31"/>
      <c r="D1084" s="31"/>
      <c r="E1084" s="31"/>
      <c r="F1084" s="144"/>
      <c r="G1084" s="145"/>
      <c r="H1084" s="143"/>
      <c r="I1084" s="30"/>
      <c r="J1084" s="30"/>
    </row>
    <row r="1085" spans="1:10" x14ac:dyDescent="0.25">
      <c r="A1085" s="143"/>
      <c r="B1085" s="31"/>
      <c r="C1085" s="31"/>
      <c r="D1085" s="31"/>
      <c r="E1085" s="31"/>
      <c r="F1085" s="144"/>
      <c r="G1085" s="145"/>
      <c r="H1085" s="143"/>
      <c r="I1085" s="30"/>
      <c r="J1085" s="30"/>
    </row>
    <row r="1086" spans="1:10" x14ac:dyDescent="0.25">
      <c r="A1086" s="143"/>
      <c r="B1086" s="31"/>
      <c r="C1086" s="31"/>
      <c r="D1086" s="31"/>
      <c r="E1086" s="31"/>
      <c r="F1086" s="144"/>
      <c r="G1086" s="145"/>
      <c r="H1086" s="143"/>
      <c r="I1086" s="30"/>
      <c r="J1086" s="30"/>
    </row>
    <row r="1087" spans="1:10" x14ac:dyDescent="0.25">
      <c r="A1087" s="143"/>
      <c r="B1087" s="31"/>
      <c r="C1087" s="31"/>
      <c r="D1087" s="31"/>
      <c r="E1087" s="31"/>
      <c r="F1087" s="144"/>
      <c r="G1087" s="145"/>
      <c r="H1087" s="143"/>
      <c r="I1087" s="30"/>
      <c r="J1087" s="30"/>
    </row>
    <row r="1088" spans="1:10" x14ac:dyDescent="0.25">
      <c r="A1088" s="143"/>
      <c r="B1088" s="31"/>
      <c r="C1088" s="31"/>
      <c r="D1088" s="31"/>
      <c r="E1088" s="31"/>
      <c r="F1088" s="144"/>
      <c r="G1088" s="145"/>
      <c r="H1088" s="143"/>
      <c r="I1088" s="30"/>
      <c r="J1088" s="30"/>
    </row>
    <row r="1089" spans="1:10" x14ac:dyDescent="0.25">
      <c r="A1089" s="143"/>
      <c r="B1089" s="31"/>
      <c r="C1089" s="31"/>
      <c r="D1089" s="31"/>
      <c r="E1089" s="31"/>
      <c r="F1089" s="144"/>
      <c r="G1089" s="145"/>
      <c r="H1089" s="143"/>
      <c r="I1089" s="30"/>
      <c r="J1089" s="30"/>
    </row>
    <row r="1090" spans="1:10" x14ac:dyDescent="0.25">
      <c r="A1090" s="143"/>
      <c r="B1090" s="31"/>
      <c r="C1090" s="31"/>
      <c r="D1090" s="31"/>
      <c r="E1090" s="31"/>
      <c r="F1090" s="144"/>
      <c r="G1090" s="145"/>
      <c r="H1090" s="143"/>
      <c r="I1090" s="30"/>
      <c r="J1090" s="30"/>
    </row>
    <row r="1091" spans="1:10" x14ac:dyDescent="0.25">
      <c r="A1091" s="143"/>
      <c r="B1091" s="31"/>
      <c r="C1091" s="31"/>
      <c r="D1091" s="31"/>
      <c r="E1091" s="31"/>
      <c r="F1091" s="144"/>
      <c r="G1091" s="145"/>
      <c r="H1091" s="143"/>
      <c r="I1091" s="30"/>
      <c r="J1091" s="30"/>
    </row>
    <row r="1092" spans="1:10" x14ac:dyDescent="0.25">
      <c r="A1092" s="143"/>
      <c r="B1092" s="31"/>
      <c r="C1092" s="31"/>
      <c r="D1092" s="31"/>
      <c r="E1092" s="31"/>
      <c r="F1092" s="144"/>
      <c r="G1092" s="145"/>
      <c r="H1092" s="143"/>
      <c r="I1092" s="30"/>
      <c r="J1092" s="30"/>
    </row>
    <row r="1093" spans="1:10" x14ac:dyDescent="0.25">
      <c r="A1093" s="143"/>
      <c r="B1093" s="31"/>
      <c r="C1093" s="31"/>
      <c r="D1093" s="31"/>
      <c r="E1093" s="31"/>
      <c r="F1093" s="144"/>
      <c r="G1093" s="145"/>
      <c r="H1093" s="143"/>
      <c r="I1093" s="30"/>
      <c r="J1093" s="30"/>
    </row>
    <row r="1094" spans="1:10" x14ac:dyDescent="0.25">
      <c r="A1094" s="143"/>
      <c r="B1094" s="31"/>
      <c r="C1094" s="31"/>
      <c r="D1094" s="31"/>
      <c r="E1094" s="31"/>
      <c r="F1094" s="144"/>
      <c r="G1094" s="145"/>
      <c r="H1094" s="143"/>
      <c r="I1094" s="30"/>
      <c r="J1094" s="30"/>
    </row>
    <row r="1095" spans="1:10" x14ac:dyDescent="0.25">
      <c r="A1095" s="143"/>
      <c r="B1095" s="31"/>
      <c r="C1095" s="31"/>
      <c r="D1095" s="31"/>
      <c r="E1095" s="31"/>
      <c r="F1095" s="144"/>
      <c r="G1095" s="145"/>
      <c r="H1095" s="143"/>
      <c r="I1095" s="30"/>
      <c r="J1095" s="30"/>
    </row>
    <row r="1096" spans="1:10" x14ac:dyDescent="0.25">
      <c r="A1096" s="143"/>
      <c r="B1096" s="31"/>
      <c r="C1096" s="31"/>
      <c r="D1096" s="31"/>
      <c r="E1096" s="31"/>
      <c r="F1096" s="144"/>
      <c r="G1096" s="145"/>
      <c r="H1096" s="143"/>
      <c r="I1096" s="30"/>
      <c r="J1096" s="30"/>
    </row>
    <row r="1097" spans="1:10" x14ac:dyDescent="0.25">
      <c r="A1097" s="143"/>
      <c r="B1097" s="31"/>
      <c r="C1097" s="31"/>
      <c r="D1097" s="31"/>
      <c r="E1097" s="31"/>
      <c r="F1097" s="144"/>
      <c r="G1097" s="145"/>
      <c r="H1097" s="143"/>
      <c r="I1097" s="30"/>
      <c r="J1097" s="30"/>
    </row>
    <row r="1098" spans="1:10" x14ac:dyDescent="0.25">
      <c r="A1098" s="143"/>
      <c r="B1098" s="31"/>
      <c r="C1098" s="31"/>
      <c r="D1098" s="31"/>
      <c r="E1098" s="31"/>
      <c r="F1098" s="144"/>
      <c r="G1098" s="145"/>
      <c r="H1098" s="143"/>
      <c r="I1098" s="30"/>
      <c r="J1098" s="30"/>
    </row>
    <row r="1099" spans="1:10" x14ac:dyDescent="0.25">
      <c r="A1099" s="143"/>
      <c r="B1099" s="31"/>
      <c r="C1099" s="31"/>
      <c r="D1099" s="31"/>
      <c r="E1099" s="31"/>
      <c r="F1099" s="144"/>
      <c r="G1099" s="145"/>
      <c r="H1099" s="143"/>
      <c r="I1099" s="30"/>
      <c r="J1099" s="30"/>
    </row>
    <row r="1100" spans="1:10" x14ac:dyDescent="0.25">
      <c r="A1100" s="143"/>
      <c r="B1100" s="31"/>
      <c r="C1100" s="31"/>
      <c r="D1100" s="31"/>
      <c r="E1100" s="31"/>
      <c r="F1100" s="144"/>
      <c r="G1100" s="145"/>
      <c r="H1100" s="143"/>
      <c r="I1100" s="30"/>
      <c r="J1100" s="30"/>
    </row>
    <row r="1101" spans="1:10" x14ac:dyDescent="0.25">
      <c r="A1101" s="143"/>
      <c r="B1101" s="31"/>
      <c r="C1101" s="31"/>
      <c r="D1101" s="31"/>
      <c r="E1101" s="31"/>
      <c r="F1101" s="144"/>
      <c r="G1101" s="145"/>
      <c r="H1101" s="143"/>
      <c r="I1101" s="30"/>
      <c r="J1101" s="30"/>
    </row>
    <row r="1102" spans="1:10" x14ac:dyDescent="0.25">
      <c r="A1102" s="143"/>
      <c r="B1102" s="31"/>
      <c r="C1102" s="31"/>
      <c r="D1102" s="31"/>
      <c r="E1102" s="31"/>
      <c r="F1102" s="144"/>
      <c r="G1102" s="145"/>
      <c r="H1102" s="143"/>
      <c r="I1102" s="30"/>
      <c r="J1102" s="30"/>
    </row>
    <row r="1103" spans="1:10" x14ac:dyDescent="0.25">
      <c r="A1103" s="143"/>
      <c r="B1103" s="31"/>
      <c r="C1103" s="31"/>
      <c r="D1103" s="31"/>
      <c r="E1103" s="31"/>
      <c r="F1103" s="144"/>
      <c r="G1103" s="145"/>
      <c r="H1103" s="143"/>
      <c r="I1103" s="30"/>
      <c r="J1103" s="30"/>
    </row>
    <row r="1104" spans="1:10" x14ac:dyDescent="0.25">
      <c r="A1104" s="143"/>
      <c r="B1104" s="31"/>
      <c r="C1104" s="31"/>
      <c r="D1104" s="31"/>
      <c r="E1104" s="31"/>
      <c r="F1104" s="144"/>
      <c r="G1104" s="145"/>
      <c r="H1104" s="143"/>
      <c r="I1104" s="30"/>
      <c r="J1104" s="30"/>
    </row>
    <row r="1105" spans="1:10" x14ac:dyDescent="0.25">
      <c r="A1105" s="143"/>
      <c r="B1105" s="31"/>
      <c r="C1105" s="31"/>
      <c r="D1105" s="31"/>
      <c r="E1105" s="31"/>
      <c r="F1105" s="144"/>
      <c r="G1105" s="145"/>
      <c r="H1105" s="143"/>
      <c r="I1105" s="30"/>
      <c r="J1105" s="30"/>
    </row>
    <row r="1106" spans="1:10" x14ac:dyDescent="0.25">
      <c r="A1106" s="143"/>
      <c r="B1106" s="31"/>
      <c r="C1106" s="31"/>
      <c r="D1106" s="31"/>
      <c r="E1106" s="31"/>
      <c r="F1106" s="144"/>
      <c r="G1106" s="145"/>
      <c r="H1106" s="143"/>
      <c r="I1106" s="30"/>
      <c r="J1106" s="30"/>
    </row>
    <row r="1107" spans="1:10" x14ac:dyDescent="0.25">
      <c r="A1107" s="143"/>
      <c r="B1107" s="31"/>
      <c r="C1107" s="31"/>
      <c r="D1107" s="31"/>
      <c r="E1107" s="31"/>
      <c r="F1107" s="144"/>
      <c r="G1107" s="145"/>
      <c r="H1107" s="143"/>
      <c r="I1107" s="30"/>
      <c r="J1107" s="30"/>
    </row>
    <row r="1108" spans="1:10" x14ac:dyDescent="0.25">
      <c r="A1108" s="143"/>
      <c r="B1108" s="31"/>
      <c r="C1108" s="31"/>
      <c r="D1108" s="31"/>
      <c r="E1108" s="31"/>
      <c r="F1108" s="144"/>
      <c r="G1108" s="145"/>
      <c r="H1108" s="143"/>
      <c r="I1108" s="30"/>
      <c r="J1108" s="30"/>
    </row>
    <row r="1109" spans="1:10" x14ac:dyDescent="0.25">
      <c r="A1109" s="143"/>
      <c r="B1109" s="31"/>
      <c r="C1109" s="31"/>
      <c r="D1109" s="31"/>
      <c r="E1109" s="31"/>
      <c r="F1109" s="144"/>
      <c r="G1109" s="145"/>
      <c r="H1109" s="143"/>
      <c r="I1109" s="30"/>
      <c r="J1109" s="30"/>
    </row>
    <row r="1110" spans="1:10" x14ac:dyDescent="0.25">
      <c r="A1110" s="143"/>
      <c r="B1110" s="31"/>
      <c r="C1110" s="31"/>
      <c r="D1110" s="31"/>
      <c r="E1110" s="31"/>
      <c r="F1110" s="144"/>
      <c r="G1110" s="145"/>
      <c r="H1110" s="143"/>
      <c r="I1110" s="30"/>
      <c r="J1110" s="30"/>
    </row>
    <row r="1111" spans="1:10" x14ac:dyDescent="0.25">
      <c r="A1111" s="143"/>
      <c r="B1111" s="31"/>
      <c r="C1111" s="31"/>
      <c r="D1111" s="31"/>
      <c r="E1111" s="31"/>
      <c r="F1111" s="144"/>
      <c r="G1111" s="145"/>
      <c r="H1111" s="143"/>
      <c r="I1111" s="30"/>
      <c r="J1111" s="30"/>
    </row>
    <row r="1112" spans="1:10" x14ac:dyDescent="0.25">
      <c r="A1112" s="143"/>
      <c r="B1112" s="31"/>
      <c r="C1112" s="31"/>
      <c r="D1112" s="31"/>
      <c r="E1112" s="31"/>
      <c r="F1112" s="144"/>
      <c r="G1112" s="145"/>
      <c r="H1112" s="143"/>
      <c r="I1112" s="30"/>
      <c r="J1112" s="30"/>
    </row>
    <row r="1113" spans="1:10" x14ac:dyDescent="0.25">
      <c r="A1113" s="143"/>
      <c r="B1113" s="31"/>
      <c r="C1113" s="31"/>
      <c r="D1113" s="31"/>
      <c r="E1113" s="31"/>
      <c r="F1113" s="144"/>
      <c r="G1113" s="145"/>
      <c r="H1113" s="143"/>
      <c r="I1113" s="30"/>
      <c r="J1113" s="30"/>
    </row>
    <row r="1114" spans="1:10" x14ac:dyDescent="0.25">
      <c r="A1114" s="143"/>
      <c r="B1114" s="31"/>
      <c r="C1114" s="31"/>
      <c r="D1114" s="31"/>
      <c r="E1114" s="31"/>
      <c r="F1114" s="144"/>
      <c r="G1114" s="145"/>
      <c r="H1114" s="143"/>
      <c r="I1114" s="30"/>
      <c r="J1114" s="30"/>
    </row>
    <row r="1115" spans="1:10" x14ac:dyDescent="0.25">
      <c r="A1115" s="143"/>
      <c r="B1115" s="31"/>
      <c r="C1115" s="31"/>
      <c r="D1115" s="31"/>
      <c r="E1115" s="31"/>
      <c r="F1115" s="144"/>
      <c r="G1115" s="145"/>
      <c r="H1115" s="143"/>
      <c r="I1115" s="30"/>
      <c r="J1115" s="30"/>
    </row>
    <row r="1116" spans="1:10" x14ac:dyDescent="0.25">
      <c r="A1116" s="143"/>
      <c r="B1116" s="31"/>
      <c r="C1116" s="31"/>
      <c r="D1116" s="31"/>
      <c r="E1116" s="31"/>
      <c r="F1116" s="144"/>
      <c r="G1116" s="145"/>
      <c r="H1116" s="143"/>
      <c r="I1116" s="30"/>
      <c r="J1116" s="30"/>
    </row>
    <row r="1117" spans="1:10" x14ac:dyDescent="0.25">
      <c r="A1117" s="143"/>
      <c r="B1117" s="31"/>
      <c r="C1117" s="31"/>
      <c r="D1117" s="31"/>
      <c r="E1117" s="31"/>
      <c r="F1117" s="144"/>
      <c r="G1117" s="145"/>
      <c r="H1117" s="143"/>
      <c r="I1117" s="30"/>
      <c r="J1117" s="30"/>
    </row>
    <row r="1118" spans="1:10" x14ac:dyDescent="0.25">
      <c r="A1118" s="143"/>
      <c r="B1118" s="31"/>
      <c r="C1118" s="31"/>
      <c r="D1118" s="31"/>
      <c r="E1118" s="31"/>
      <c r="F1118" s="144"/>
      <c r="G1118" s="145"/>
      <c r="H1118" s="143"/>
      <c r="I1118" s="30"/>
      <c r="J1118" s="30"/>
    </row>
    <row r="1119" spans="1:10" x14ac:dyDescent="0.25">
      <c r="A1119" s="143"/>
      <c r="B1119" s="31"/>
      <c r="C1119" s="31"/>
      <c r="D1119" s="31"/>
      <c r="E1119" s="31"/>
      <c r="F1119" s="144"/>
      <c r="G1119" s="145"/>
      <c r="H1119" s="143"/>
      <c r="I1119" s="30"/>
      <c r="J1119" s="30"/>
    </row>
    <row r="1120" spans="1:10" x14ac:dyDescent="0.25">
      <c r="A1120" s="143"/>
      <c r="B1120" s="31"/>
      <c r="C1120" s="31"/>
      <c r="D1120" s="31"/>
      <c r="E1120" s="31"/>
      <c r="F1120" s="144"/>
      <c r="G1120" s="145"/>
      <c r="H1120" s="143"/>
      <c r="I1120" s="30"/>
      <c r="J1120" s="30"/>
    </row>
    <row r="1121" spans="1:10" x14ac:dyDescent="0.25">
      <c r="A1121" s="143"/>
      <c r="B1121" s="31"/>
      <c r="C1121" s="31"/>
      <c r="D1121" s="31"/>
      <c r="E1121" s="31"/>
      <c r="F1121" s="144"/>
      <c r="G1121" s="145"/>
      <c r="H1121" s="143"/>
      <c r="I1121" s="30"/>
      <c r="J1121" s="30"/>
    </row>
    <row r="1122" spans="1:10" x14ac:dyDescent="0.25">
      <c r="A1122" s="143"/>
      <c r="B1122" s="31"/>
      <c r="C1122" s="31"/>
      <c r="D1122" s="31"/>
      <c r="E1122" s="31"/>
      <c r="F1122" s="144"/>
      <c r="G1122" s="145"/>
      <c r="H1122" s="143"/>
      <c r="I1122" s="30"/>
      <c r="J1122" s="30"/>
    </row>
    <row r="1123" spans="1:10" x14ac:dyDescent="0.25">
      <c r="A1123" s="143"/>
      <c r="B1123" s="31"/>
      <c r="C1123" s="31"/>
      <c r="D1123" s="31"/>
      <c r="E1123" s="31"/>
      <c r="F1123" s="144"/>
      <c r="G1123" s="145"/>
      <c r="H1123" s="143"/>
      <c r="I1123" s="30"/>
      <c r="J1123" s="30"/>
    </row>
    <row r="1124" spans="1:10" x14ac:dyDescent="0.25">
      <c r="A1124" s="143"/>
      <c r="B1124" s="31"/>
      <c r="C1124" s="31"/>
      <c r="D1124" s="31"/>
      <c r="E1124" s="31"/>
      <c r="F1124" s="144"/>
      <c r="G1124" s="145"/>
      <c r="H1124" s="143"/>
      <c r="I1124" s="30"/>
      <c r="J1124" s="30"/>
    </row>
    <row r="1125" spans="1:10" x14ac:dyDescent="0.25">
      <c r="A1125" s="143"/>
      <c r="B1125" s="31"/>
      <c r="C1125" s="31"/>
      <c r="D1125" s="31"/>
      <c r="E1125" s="31"/>
      <c r="F1125" s="144"/>
      <c r="G1125" s="145"/>
      <c r="H1125" s="143"/>
      <c r="I1125" s="30"/>
      <c r="J1125" s="30"/>
    </row>
    <row r="1126" spans="1:10" x14ac:dyDescent="0.25">
      <c r="A1126" s="143"/>
      <c r="B1126" s="31"/>
      <c r="C1126" s="31"/>
      <c r="D1126" s="31"/>
      <c r="E1126" s="31"/>
      <c r="F1126" s="144"/>
      <c r="G1126" s="145"/>
      <c r="H1126" s="143"/>
      <c r="I1126" s="30"/>
      <c r="J1126" s="30"/>
    </row>
    <row r="1127" spans="1:10" x14ac:dyDescent="0.25">
      <c r="A1127" s="143"/>
      <c r="B1127" s="31"/>
      <c r="C1127" s="31"/>
      <c r="D1127" s="31"/>
      <c r="E1127" s="31"/>
      <c r="F1127" s="144"/>
      <c r="G1127" s="145"/>
      <c r="H1127" s="143"/>
      <c r="I1127" s="30"/>
      <c r="J1127" s="30"/>
    </row>
    <row r="1128" spans="1:10" x14ac:dyDescent="0.25">
      <c r="A1128" s="143"/>
      <c r="B1128" s="31"/>
      <c r="C1128" s="31"/>
      <c r="D1128" s="31"/>
      <c r="E1128" s="31"/>
      <c r="F1128" s="144"/>
      <c r="G1128" s="145"/>
      <c r="H1128" s="143"/>
      <c r="I1128" s="30"/>
      <c r="J1128" s="30"/>
    </row>
    <row r="1129" spans="1:10" x14ac:dyDescent="0.25">
      <c r="A1129" s="143"/>
      <c r="B1129" s="31"/>
      <c r="C1129" s="31"/>
      <c r="D1129" s="31"/>
      <c r="E1129" s="31"/>
      <c r="F1129" s="144"/>
      <c r="G1129" s="145"/>
      <c r="H1129" s="143"/>
      <c r="I1129" s="30"/>
      <c r="J1129" s="30"/>
    </row>
    <row r="1130" spans="1:10" x14ac:dyDescent="0.25">
      <c r="A1130" s="143"/>
      <c r="B1130" s="31"/>
      <c r="C1130" s="31"/>
      <c r="D1130" s="31"/>
      <c r="E1130" s="31"/>
      <c r="F1130" s="144"/>
      <c r="G1130" s="145"/>
      <c r="H1130" s="143"/>
      <c r="I1130" s="30"/>
      <c r="J1130" s="30"/>
    </row>
    <row r="1131" spans="1:10" x14ac:dyDescent="0.25">
      <c r="A1131" s="143"/>
      <c r="B1131" s="31"/>
      <c r="C1131" s="31"/>
      <c r="D1131" s="31"/>
      <c r="E1131" s="31"/>
      <c r="F1131" s="144"/>
      <c r="G1131" s="145"/>
      <c r="H1131" s="143"/>
      <c r="I1131" s="30"/>
      <c r="J1131" s="30"/>
    </row>
    <row r="1132" spans="1:10" x14ac:dyDescent="0.25">
      <c r="A1132" s="143"/>
      <c r="B1132" s="31"/>
      <c r="C1132" s="31"/>
      <c r="D1132" s="31"/>
      <c r="E1132" s="31"/>
      <c r="F1132" s="144"/>
      <c r="G1132" s="145"/>
      <c r="H1132" s="143"/>
      <c r="I1132" s="30"/>
      <c r="J1132" s="30"/>
    </row>
    <row r="1133" spans="1:10" x14ac:dyDescent="0.25">
      <c r="A1133" s="143"/>
      <c r="B1133" s="31"/>
      <c r="C1133" s="31"/>
      <c r="D1133" s="31"/>
      <c r="E1133" s="31"/>
      <c r="F1133" s="144"/>
      <c r="G1133" s="145"/>
      <c r="H1133" s="143"/>
      <c r="I1133" s="30"/>
      <c r="J1133" s="30"/>
    </row>
    <row r="1134" spans="1:10" x14ac:dyDescent="0.25">
      <c r="A1134" s="143"/>
      <c r="B1134" s="31"/>
      <c r="C1134" s="31"/>
      <c r="D1134" s="31"/>
      <c r="E1134" s="31"/>
      <c r="F1134" s="144"/>
      <c r="G1134" s="145"/>
      <c r="H1134" s="143"/>
      <c r="I1134" s="30"/>
      <c r="J1134" s="30"/>
    </row>
    <row r="1135" spans="1:10" x14ac:dyDescent="0.25">
      <c r="A1135" s="143"/>
      <c r="B1135" s="31"/>
      <c r="C1135" s="31"/>
      <c r="D1135" s="31"/>
      <c r="E1135" s="31"/>
      <c r="F1135" s="144"/>
      <c r="G1135" s="145"/>
      <c r="H1135" s="143"/>
      <c r="I1135" s="30"/>
      <c r="J1135" s="30"/>
    </row>
    <row r="1136" spans="1:10" x14ac:dyDescent="0.25">
      <c r="A1136" s="143"/>
      <c r="B1136" s="31"/>
      <c r="C1136" s="31"/>
      <c r="D1136" s="31"/>
      <c r="E1136" s="31"/>
      <c r="F1136" s="144"/>
      <c r="G1136" s="145"/>
      <c r="H1136" s="143"/>
      <c r="I1136" s="30"/>
      <c r="J1136" s="30"/>
    </row>
    <row r="1137" spans="1:10" x14ac:dyDescent="0.25">
      <c r="A1137" s="143"/>
      <c r="B1137" s="31"/>
      <c r="C1137" s="31"/>
      <c r="D1137" s="31"/>
      <c r="E1137" s="31"/>
      <c r="F1137" s="144"/>
      <c r="G1137" s="145"/>
      <c r="H1137" s="143"/>
      <c r="I1137" s="30"/>
      <c r="J1137" s="30"/>
    </row>
    <row r="1138" spans="1:10" x14ac:dyDescent="0.25">
      <c r="A1138" s="143"/>
      <c r="B1138" s="31"/>
      <c r="C1138" s="31"/>
      <c r="D1138" s="31"/>
      <c r="E1138" s="31"/>
      <c r="F1138" s="144"/>
      <c r="G1138" s="145"/>
      <c r="H1138" s="143"/>
      <c r="I1138" s="30"/>
      <c r="J1138" s="30"/>
    </row>
    <row r="1139" spans="1:10" x14ac:dyDescent="0.25">
      <c r="A1139" s="143"/>
      <c r="B1139" s="31"/>
      <c r="C1139" s="31"/>
      <c r="D1139" s="31"/>
      <c r="E1139" s="31"/>
      <c r="F1139" s="144"/>
      <c r="G1139" s="145"/>
      <c r="H1139" s="143"/>
      <c r="I1139" s="30"/>
      <c r="J1139" s="30"/>
    </row>
    <row r="1140" spans="1:10" x14ac:dyDescent="0.25">
      <c r="A1140" s="143"/>
      <c r="B1140" s="31"/>
      <c r="C1140" s="31"/>
      <c r="D1140" s="31"/>
      <c r="E1140" s="31"/>
      <c r="F1140" s="144"/>
      <c r="G1140" s="145"/>
      <c r="H1140" s="143"/>
      <c r="I1140" s="30"/>
      <c r="J1140" s="30"/>
    </row>
    <row r="1141" spans="1:10" x14ac:dyDescent="0.25">
      <c r="A1141" s="143"/>
      <c r="B1141" s="31"/>
      <c r="C1141" s="31"/>
      <c r="D1141" s="31"/>
      <c r="E1141" s="31"/>
      <c r="F1141" s="144"/>
      <c r="G1141" s="145"/>
      <c r="H1141" s="143"/>
      <c r="I1141" s="30"/>
      <c r="J1141" s="30"/>
    </row>
    <row r="1142" spans="1:10" x14ac:dyDescent="0.25">
      <c r="A1142" s="143"/>
      <c r="B1142" s="31"/>
      <c r="C1142" s="31"/>
      <c r="D1142" s="31"/>
      <c r="E1142" s="31"/>
      <c r="F1142" s="144"/>
      <c r="G1142" s="145"/>
      <c r="H1142" s="143"/>
      <c r="I1142" s="30"/>
      <c r="J1142" s="30"/>
    </row>
    <row r="1143" spans="1:10" x14ac:dyDescent="0.25">
      <c r="A1143" s="143"/>
      <c r="B1143" s="31"/>
      <c r="C1143" s="31"/>
      <c r="D1143" s="31"/>
      <c r="E1143" s="31"/>
      <c r="F1143" s="144"/>
      <c r="G1143" s="145"/>
      <c r="H1143" s="143"/>
      <c r="I1143" s="30"/>
      <c r="J1143" s="30"/>
    </row>
    <row r="1144" spans="1:10" x14ac:dyDescent="0.25">
      <c r="A1144" s="143"/>
      <c r="B1144" s="31"/>
      <c r="C1144" s="31"/>
      <c r="D1144" s="31"/>
      <c r="E1144" s="31"/>
      <c r="F1144" s="144"/>
      <c r="G1144" s="145"/>
      <c r="H1144" s="143"/>
      <c r="I1144" s="30"/>
      <c r="J1144" s="30"/>
    </row>
    <row r="1145" spans="1:10" x14ac:dyDescent="0.25">
      <c r="A1145" s="143"/>
      <c r="B1145" s="31"/>
      <c r="C1145" s="31"/>
      <c r="D1145" s="31"/>
      <c r="E1145" s="31"/>
      <c r="F1145" s="144"/>
      <c r="G1145" s="145"/>
      <c r="H1145" s="143"/>
      <c r="I1145" s="30"/>
      <c r="J1145" s="30"/>
    </row>
    <row r="1146" spans="1:10" x14ac:dyDescent="0.25">
      <c r="A1146" s="143"/>
      <c r="B1146" s="31"/>
      <c r="C1146" s="31"/>
      <c r="D1146" s="31"/>
      <c r="E1146" s="31"/>
      <c r="F1146" s="144"/>
      <c r="G1146" s="145"/>
      <c r="H1146" s="143"/>
      <c r="I1146" s="30"/>
      <c r="J1146" s="30"/>
    </row>
    <row r="1147" spans="1:10" x14ac:dyDescent="0.25">
      <c r="A1147" s="143"/>
      <c r="B1147" s="31"/>
      <c r="C1147" s="31"/>
      <c r="D1147" s="31"/>
      <c r="E1147" s="31"/>
      <c r="F1147" s="144"/>
      <c r="G1147" s="145"/>
      <c r="H1147" s="143"/>
      <c r="I1147" s="30"/>
      <c r="J1147" s="30"/>
    </row>
    <row r="1148" spans="1:10" x14ac:dyDescent="0.25">
      <c r="A1148" s="143"/>
      <c r="B1148" s="31"/>
      <c r="C1148" s="31"/>
      <c r="D1148" s="31"/>
      <c r="E1148" s="31"/>
      <c r="F1148" s="144"/>
      <c r="G1148" s="145"/>
      <c r="H1148" s="143"/>
      <c r="I1148" s="30"/>
      <c r="J1148" s="30"/>
    </row>
    <row r="1149" spans="1:10" x14ac:dyDescent="0.25">
      <c r="A1149" s="143"/>
      <c r="B1149" s="31"/>
      <c r="C1149" s="31"/>
      <c r="D1149" s="31"/>
      <c r="E1149" s="31"/>
      <c r="F1149" s="144"/>
      <c r="G1149" s="145"/>
      <c r="H1149" s="143"/>
      <c r="I1149" s="30"/>
      <c r="J1149" s="30"/>
    </row>
    <row r="1150" spans="1:10" x14ac:dyDescent="0.25">
      <c r="A1150" s="143"/>
      <c r="B1150" s="31"/>
      <c r="C1150" s="31"/>
      <c r="D1150" s="31"/>
      <c r="E1150" s="31"/>
      <c r="F1150" s="144"/>
      <c r="G1150" s="145"/>
      <c r="H1150" s="143"/>
      <c r="I1150" s="30"/>
      <c r="J1150" s="30"/>
    </row>
    <row r="1151" spans="1:10" x14ac:dyDescent="0.25">
      <c r="A1151" s="143"/>
      <c r="B1151" s="31"/>
      <c r="C1151" s="31"/>
      <c r="D1151" s="31"/>
      <c r="E1151" s="31"/>
      <c r="F1151" s="144"/>
      <c r="G1151" s="145"/>
      <c r="H1151" s="143"/>
      <c r="I1151" s="30"/>
      <c r="J1151" s="30"/>
    </row>
    <row r="1152" spans="1:10" x14ac:dyDescent="0.25">
      <c r="A1152" s="143"/>
      <c r="B1152" s="31"/>
      <c r="C1152" s="31"/>
      <c r="D1152" s="31"/>
      <c r="E1152" s="31"/>
      <c r="F1152" s="144"/>
      <c r="G1152" s="145"/>
      <c r="H1152" s="143"/>
      <c r="I1152" s="30"/>
      <c r="J1152" s="30"/>
    </row>
    <row r="1153" spans="1:10" x14ac:dyDescent="0.25">
      <c r="A1153" s="143"/>
      <c r="B1153" s="31"/>
      <c r="C1153" s="31"/>
      <c r="D1153" s="31"/>
      <c r="E1153" s="31"/>
      <c r="F1153" s="144"/>
      <c r="G1153" s="145"/>
      <c r="H1153" s="143"/>
      <c r="I1153" s="30"/>
      <c r="J1153" s="30"/>
    </row>
    <row r="1154" spans="1:10" x14ac:dyDescent="0.25">
      <c r="A1154" s="143"/>
      <c r="B1154" s="31"/>
      <c r="C1154" s="31"/>
      <c r="D1154" s="31"/>
      <c r="E1154" s="31"/>
      <c r="F1154" s="144"/>
      <c r="G1154" s="145"/>
      <c r="H1154" s="143"/>
      <c r="I1154" s="30"/>
      <c r="J1154" s="30"/>
    </row>
    <row r="1155" spans="1:10" x14ac:dyDescent="0.25">
      <c r="A1155" s="143"/>
      <c r="B1155" s="31"/>
      <c r="C1155" s="31"/>
      <c r="D1155" s="31"/>
      <c r="E1155" s="31"/>
      <c r="F1155" s="144"/>
      <c r="G1155" s="145"/>
      <c r="H1155" s="143"/>
      <c r="I1155" s="30"/>
      <c r="J1155" s="30"/>
    </row>
    <row r="1156" spans="1:10" x14ac:dyDescent="0.25">
      <c r="A1156" s="143"/>
      <c r="B1156" s="31"/>
      <c r="C1156" s="31"/>
      <c r="D1156" s="31"/>
      <c r="E1156" s="31"/>
      <c r="F1156" s="144"/>
      <c r="G1156" s="145"/>
      <c r="H1156" s="143"/>
      <c r="I1156" s="30"/>
      <c r="J1156" s="30"/>
    </row>
    <row r="1157" spans="1:10" x14ac:dyDescent="0.25">
      <c r="A1157" s="143"/>
      <c r="B1157" s="31"/>
      <c r="C1157" s="31"/>
      <c r="D1157" s="31"/>
      <c r="E1157" s="31"/>
      <c r="F1157" s="144"/>
      <c r="G1157" s="145"/>
      <c r="H1157" s="143"/>
      <c r="I1157" s="30"/>
      <c r="J1157" s="30"/>
    </row>
    <row r="1158" spans="1:10" x14ac:dyDescent="0.25">
      <c r="A1158" s="143"/>
      <c r="B1158" s="31"/>
      <c r="C1158" s="31"/>
      <c r="D1158" s="31"/>
      <c r="E1158" s="31"/>
      <c r="F1158" s="144"/>
      <c r="G1158" s="145"/>
      <c r="H1158" s="143"/>
      <c r="I1158" s="30"/>
      <c r="J1158" s="30"/>
    </row>
    <row r="1159" spans="1:10" x14ac:dyDescent="0.25">
      <c r="A1159" s="143"/>
      <c r="B1159" s="31"/>
      <c r="C1159" s="31"/>
      <c r="D1159" s="31"/>
      <c r="E1159" s="31"/>
      <c r="F1159" s="144"/>
      <c r="G1159" s="145"/>
      <c r="H1159" s="143"/>
      <c r="I1159" s="30"/>
      <c r="J1159" s="30"/>
    </row>
    <row r="1160" spans="1:10" x14ac:dyDescent="0.25">
      <c r="A1160" s="143"/>
      <c r="B1160" s="31"/>
      <c r="C1160" s="31"/>
      <c r="D1160" s="31"/>
      <c r="E1160" s="31"/>
      <c r="F1160" s="144"/>
      <c r="G1160" s="145"/>
      <c r="H1160" s="143"/>
      <c r="I1160" s="30"/>
      <c r="J1160" s="30"/>
    </row>
    <row r="1161" spans="1:10" x14ac:dyDescent="0.25">
      <c r="A1161" s="143"/>
      <c r="B1161" s="31"/>
      <c r="C1161" s="31"/>
      <c r="D1161" s="31"/>
      <c r="E1161" s="31"/>
      <c r="F1161" s="144"/>
      <c r="G1161" s="145"/>
      <c r="H1161" s="143"/>
      <c r="I1161" s="30"/>
      <c r="J1161" s="30"/>
    </row>
    <row r="1162" spans="1:10" x14ac:dyDescent="0.25">
      <c r="A1162" s="143"/>
      <c r="B1162" s="31"/>
      <c r="C1162" s="31"/>
      <c r="D1162" s="31"/>
      <c r="E1162" s="31"/>
      <c r="F1162" s="144"/>
      <c r="G1162" s="145"/>
      <c r="H1162" s="143"/>
      <c r="I1162" s="30"/>
      <c r="J1162" s="30"/>
    </row>
    <row r="1163" spans="1:10" x14ac:dyDescent="0.25">
      <c r="A1163" s="143"/>
      <c r="B1163" s="31"/>
      <c r="C1163" s="31"/>
      <c r="D1163" s="31"/>
      <c r="E1163" s="31"/>
      <c r="F1163" s="144"/>
      <c r="G1163" s="145"/>
      <c r="H1163" s="143"/>
      <c r="I1163" s="30"/>
      <c r="J1163" s="30"/>
    </row>
    <row r="1164" spans="1:10" x14ac:dyDescent="0.25">
      <c r="A1164" s="143"/>
      <c r="B1164" s="31"/>
      <c r="C1164" s="31"/>
      <c r="D1164" s="31"/>
      <c r="E1164" s="31"/>
      <c r="F1164" s="144"/>
      <c r="G1164" s="145"/>
      <c r="H1164" s="143"/>
      <c r="I1164" s="30"/>
      <c r="J1164" s="30"/>
    </row>
    <row r="1165" spans="1:10" x14ac:dyDescent="0.25">
      <c r="A1165" s="143"/>
      <c r="B1165" s="31"/>
      <c r="C1165" s="31"/>
      <c r="D1165" s="31"/>
      <c r="E1165" s="31"/>
      <c r="F1165" s="144"/>
      <c r="G1165" s="145"/>
      <c r="H1165" s="143"/>
      <c r="I1165" s="30"/>
      <c r="J1165" s="30"/>
    </row>
    <row r="1166" spans="1:10" x14ac:dyDescent="0.25">
      <c r="A1166" s="143"/>
      <c r="B1166" s="31"/>
      <c r="C1166" s="31"/>
      <c r="D1166" s="31"/>
      <c r="E1166" s="31"/>
      <c r="F1166" s="144"/>
      <c r="G1166" s="145"/>
      <c r="H1166" s="143"/>
      <c r="I1166" s="30"/>
      <c r="J1166" s="30"/>
    </row>
    <row r="1167" spans="1:10" x14ac:dyDescent="0.25">
      <c r="A1167" s="143"/>
      <c r="B1167" s="31"/>
      <c r="C1167" s="31"/>
      <c r="D1167" s="31"/>
      <c r="E1167" s="31"/>
      <c r="F1167" s="144"/>
      <c r="G1167" s="145"/>
      <c r="H1167" s="143"/>
      <c r="I1167" s="30"/>
      <c r="J1167" s="30"/>
    </row>
    <row r="1168" spans="1:10" x14ac:dyDescent="0.25">
      <c r="A1168" s="143"/>
      <c r="B1168" s="31"/>
      <c r="C1168" s="31"/>
      <c r="D1168" s="31"/>
      <c r="E1168" s="31"/>
      <c r="F1168" s="144"/>
      <c r="G1168" s="145"/>
      <c r="H1168" s="143"/>
      <c r="I1168" s="30"/>
      <c r="J1168" s="30"/>
    </row>
    <row r="1169" spans="1:10" x14ac:dyDescent="0.25">
      <c r="A1169" s="143"/>
      <c r="B1169" s="31"/>
      <c r="C1169" s="31"/>
      <c r="D1169" s="31"/>
      <c r="E1169" s="31"/>
      <c r="F1169" s="144"/>
      <c r="G1169" s="145"/>
      <c r="H1169" s="143"/>
      <c r="I1169" s="30"/>
      <c r="J1169" s="30"/>
    </row>
    <row r="1170" spans="1:10" x14ac:dyDescent="0.25">
      <c r="A1170" s="143"/>
      <c r="B1170" s="31"/>
      <c r="C1170" s="31"/>
      <c r="D1170" s="31"/>
      <c r="E1170" s="31"/>
      <c r="F1170" s="144"/>
      <c r="G1170" s="145"/>
      <c r="H1170" s="143"/>
      <c r="I1170" s="30"/>
      <c r="J1170" s="30"/>
    </row>
    <row r="1171" spans="1:10" x14ac:dyDescent="0.25">
      <c r="A1171" s="143"/>
      <c r="B1171" s="31"/>
      <c r="C1171" s="31"/>
      <c r="D1171" s="31"/>
      <c r="E1171" s="31"/>
      <c r="F1171" s="144"/>
      <c r="G1171" s="145"/>
      <c r="H1171" s="143"/>
      <c r="I1171" s="30"/>
      <c r="J1171" s="30"/>
    </row>
    <row r="1172" spans="1:10" x14ac:dyDescent="0.25">
      <c r="A1172" s="143"/>
      <c r="B1172" s="31"/>
      <c r="C1172" s="31"/>
      <c r="D1172" s="31"/>
      <c r="E1172" s="31"/>
      <c r="F1172" s="144"/>
      <c r="G1172" s="145"/>
      <c r="H1172" s="143"/>
      <c r="I1172" s="30"/>
      <c r="J1172" s="30"/>
    </row>
    <row r="1173" spans="1:10" x14ac:dyDescent="0.25">
      <c r="A1173" s="143"/>
      <c r="B1173" s="31"/>
      <c r="C1173" s="31"/>
      <c r="D1173" s="31"/>
      <c r="E1173" s="31"/>
      <c r="F1173" s="144"/>
      <c r="G1173" s="145"/>
      <c r="H1173" s="143"/>
      <c r="I1173" s="30"/>
      <c r="J1173" s="30"/>
    </row>
    <row r="1174" spans="1:10" x14ac:dyDescent="0.25">
      <c r="A1174" s="143"/>
      <c r="B1174" s="31"/>
      <c r="C1174" s="31"/>
      <c r="D1174" s="31"/>
      <c r="E1174" s="31"/>
      <c r="F1174" s="144"/>
      <c r="G1174" s="145"/>
      <c r="H1174" s="143"/>
      <c r="I1174" s="30"/>
      <c r="J1174" s="30"/>
    </row>
    <row r="1175" spans="1:10" x14ac:dyDescent="0.25">
      <c r="A1175" s="143"/>
      <c r="B1175" s="31"/>
      <c r="C1175" s="31"/>
      <c r="D1175" s="31"/>
      <c r="E1175" s="31"/>
      <c r="F1175" s="144"/>
      <c r="G1175" s="145"/>
      <c r="H1175" s="143"/>
      <c r="I1175" s="30"/>
      <c r="J1175" s="30"/>
    </row>
    <row r="1176" spans="1:10" x14ac:dyDescent="0.25">
      <c r="A1176" s="143"/>
      <c r="B1176" s="31"/>
      <c r="C1176" s="31"/>
      <c r="D1176" s="31"/>
      <c r="E1176" s="31"/>
      <c r="F1176" s="144"/>
      <c r="G1176" s="145"/>
      <c r="H1176" s="143"/>
      <c r="I1176" s="30"/>
      <c r="J1176" s="30"/>
    </row>
    <row r="1177" spans="1:10" x14ac:dyDescent="0.25">
      <c r="A1177" s="143"/>
      <c r="B1177" s="31"/>
      <c r="C1177" s="31"/>
      <c r="D1177" s="31"/>
      <c r="E1177" s="31"/>
      <c r="F1177" s="144"/>
      <c r="G1177" s="145"/>
      <c r="H1177" s="143"/>
      <c r="I1177" s="30"/>
      <c r="J1177" s="30"/>
    </row>
    <row r="1178" spans="1:10" x14ac:dyDescent="0.25">
      <c r="A1178" s="143"/>
      <c r="B1178" s="31"/>
      <c r="C1178" s="31"/>
      <c r="D1178" s="31"/>
      <c r="E1178" s="31"/>
      <c r="F1178" s="144"/>
      <c r="G1178" s="145"/>
      <c r="H1178" s="143"/>
      <c r="I1178" s="30"/>
      <c r="J1178" s="30"/>
    </row>
    <row r="1179" spans="1:10" x14ac:dyDescent="0.25">
      <c r="A1179" s="143"/>
      <c r="B1179" s="31"/>
      <c r="C1179" s="31"/>
      <c r="D1179" s="31"/>
      <c r="E1179" s="31"/>
      <c r="F1179" s="144"/>
      <c r="G1179" s="145"/>
      <c r="H1179" s="143"/>
      <c r="I1179" s="30"/>
      <c r="J1179" s="30"/>
    </row>
    <row r="1180" spans="1:10" x14ac:dyDescent="0.25">
      <c r="A1180" s="143"/>
      <c r="B1180" s="31"/>
      <c r="C1180" s="31"/>
      <c r="D1180" s="31"/>
      <c r="E1180" s="31"/>
      <c r="F1180" s="144"/>
      <c r="G1180" s="145"/>
      <c r="H1180" s="143"/>
      <c r="I1180" s="30"/>
      <c r="J1180" s="30"/>
    </row>
    <row r="1181" spans="1:10" x14ac:dyDescent="0.25">
      <c r="A1181" s="143"/>
      <c r="B1181" s="31"/>
      <c r="C1181" s="31"/>
      <c r="D1181" s="31"/>
      <c r="E1181" s="31"/>
      <c r="F1181" s="144"/>
      <c r="G1181" s="145"/>
      <c r="H1181" s="143"/>
      <c r="I1181" s="30"/>
      <c r="J1181" s="30"/>
    </row>
    <row r="1182" spans="1:10" x14ac:dyDescent="0.25">
      <c r="A1182" s="143"/>
      <c r="B1182" s="31"/>
      <c r="C1182" s="31"/>
      <c r="D1182" s="31"/>
      <c r="E1182" s="31"/>
      <c r="F1182" s="144"/>
      <c r="G1182" s="145"/>
      <c r="H1182" s="143"/>
      <c r="I1182" s="30"/>
      <c r="J1182" s="30"/>
    </row>
    <row r="1183" spans="1:10" x14ac:dyDescent="0.25">
      <c r="A1183" s="143"/>
      <c r="B1183" s="31"/>
      <c r="C1183" s="31"/>
      <c r="D1183" s="31"/>
      <c r="E1183" s="31"/>
      <c r="F1183" s="144"/>
      <c r="G1183" s="145"/>
      <c r="H1183" s="143"/>
      <c r="I1183" s="30"/>
      <c r="J1183" s="30"/>
    </row>
    <row r="1184" spans="1:10" x14ac:dyDescent="0.25">
      <c r="A1184" s="143"/>
      <c r="B1184" s="31"/>
      <c r="C1184" s="31"/>
      <c r="D1184" s="31"/>
      <c r="E1184" s="31"/>
      <c r="F1184" s="144"/>
      <c r="G1184" s="145"/>
      <c r="H1184" s="143"/>
      <c r="I1184" s="30"/>
      <c r="J1184" s="30"/>
    </row>
    <row r="1185" spans="1:10" x14ac:dyDescent="0.25">
      <c r="A1185" s="143"/>
      <c r="B1185" s="31"/>
      <c r="C1185" s="31"/>
      <c r="D1185" s="31"/>
      <c r="E1185" s="31"/>
      <c r="F1185" s="144"/>
      <c r="G1185" s="145"/>
      <c r="H1185" s="143"/>
      <c r="I1185" s="30"/>
      <c r="J1185" s="30"/>
    </row>
    <row r="1186" spans="1:10" x14ac:dyDescent="0.25">
      <c r="A1186" s="143"/>
      <c r="B1186" s="31"/>
      <c r="C1186" s="31"/>
      <c r="D1186" s="31"/>
      <c r="E1186" s="31"/>
      <c r="F1186" s="144"/>
      <c r="G1186" s="145"/>
      <c r="H1186" s="143"/>
      <c r="I1186" s="30"/>
      <c r="J1186" s="30"/>
    </row>
    <row r="1187" spans="1:10" x14ac:dyDescent="0.25">
      <c r="A1187" s="143"/>
      <c r="B1187" s="31"/>
      <c r="C1187" s="31"/>
      <c r="D1187" s="31"/>
      <c r="E1187" s="31"/>
      <c r="F1187" s="144"/>
      <c r="G1187" s="145"/>
      <c r="H1187" s="143"/>
      <c r="I1187" s="30"/>
      <c r="J1187" s="30"/>
    </row>
    <row r="1188" spans="1:10" x14ac:dyDescent="0.25">
      <c r="A1188" s="143"/>
      <c r="B1188" s="31"/>
      <c r="C1188" s="31"/>
      <c r="D1188" s="31"/>
      <c r="E1188" s="31"/>
      <c r="F1188" s="144"/>
      <c r="G1188" s="145"/>
      <c r="H1188" s="143"/>
      <c r="I1188" s="30"/>
      <c r="J1188" s="30"/>
    </row>
    <row r="1189" spans="1:10" x14ac:dyDescent="0.25">
      <c r="A1189" s="143"/>
      <c r="B1189" s="31"/>
      <c r="C1189" s="31"/>
      <c r="D1189" s="31"/>
      <c r="E1189" s="31"/>
      <c r="F1189" s="144"/>
      <c r="G1189" s="145"/>
      <c r="H1189" s="143"/>
      <c r="I1189" s="30"/>
      <c r="J1189" s="30"/>
    </row>
    <row r="1190" spans="1:10" x14ac:dyDescent="0.25">
      <c r="A1190" s="143"/>
      <c r="B1190" s="31"/>
      <c r="C1190" s="31"/>
      <c r="D1190" s="31"/>
      <c r="E1190" s="31"/>
      <c r="F1190" s="144"/>
      <c r="G1190" s="145"/>
      <c r="H1190" s="143"/>
      <c r="I1190" s="30"/>
      <c r="J1190" s="30"/>
    </row>
    <row r="1191" spans="1:10" x14ac:dyDescent="0.25">
      <c r="A1191" s="143"/>
      <c r="B1191" s="31"/>
      <c r="C1191" s="31"/>
      <c r="D1191" s="31"/>
      <c r="E1191" s="31"/>
      <c r="F1191" s="144"/>
      <c r="G1191" s="145"/>
      <c r="H1191" s="143"/>
      <c r="I1191" s="30"/>
      <c r="J1191" s="30"/>
    </row>
    <row r="1192" spans="1:10" x14ac:dyDescent="0.25">
      <c r="A1192" s="143"/>
      <c r="B1192" s="31"/>
      <c r="C1192" s="31"/>
      <c r="D1192" s="31"/>
      <c r="E1192" s="31"/>
      <c r="F1192" s="144"/>
      <c r="G1192" s="145"/>
      <c r="H1192" s="143"/>
      <c r="I1192" s="30"/>
      <c r="J1192" s="30"/>
    </row>
    <row r="1193" spans="1:10" x14ac:dyDescent="0.25">
      <c r="A1193" s="143"/>
      <c r="B1193" s="31"/>
      <c r="C1193" s="31"/>
      <c r="D1193" s="31"/>
      <c r="E1193" s="31"/>
      <c r="F1193" s="144"/>
      <c r="G1193" s="145"/>
      <c r="H1193" s="143"/>
      <c r="I1193" s="30"/>
      <c r="J1193" s="30"/>
    </row>
    <row r="1194" spans="1:10" x14ac:dyDescent="0.25">
      <c r="A1194" s="143"/>
      <c r="B1194" s="31"/>
      <c r="C1194" s="31"/>
      <c r="D1194" s="31"/>
      <c r="E1194" s="31"/>
      <c r="F1194" s="144"/>
      <c r="G1194" s="145"/>
      <c r="H1194" s="143"/>
      <c r="I1194" s="30"/>
      <c r="J1194" s="30"/>
    </row>
    <row r="1195" spans="1:10" x14ac:dyDescent="0.25">
      <c r="A1195" s="143"/>
      <c r="B1195" s="31"/>
      <c r="C1195" s="31"/>
      <c r="D1195" s="31"/>
      <c r="E1195" s="31"/>
      <c r="F1195" s="144"/>
      <c r="G1195" s="145"/>
      <c r="H1195" s="143"/>
      <c r="I1195" s="30"/>
      <c r="J1195" s="30"/>
    </row>
    <row r="1196" spans="1:10" x14ac:dyDescent="0.25">
      <c r="A1196" s="143"/>
      <c r="B1196" s="31"/>
      <c r="C1196" s="31"/>
      <c r="D1196" s="31"/>
      <c r="E1196" s="31"/>
      <c r="F1196" s="144"/>
      <c r="G1196" s="145"/>
      <c r="H1196" s="143"/>
      <c r="I1196" s="30"/>
      <c r="J1196" s="30"/>
    </row>
    <row r="1197" spans="1:10" x14ac:dyDescent="0.25">
      <c r="A1197" s="143"/>
      <c r="B1197" s="31"/>
      <c r="C1197" s="31"/>
      <c r="D1197" s="31"/>
      <c r="E1197" s="31"/>
      <c r="F1197" s="144"/>
      <c r="G1197" s="145"/>
      <c r="H1197" s="143"/>
      <c r="I1197" s="30"/>
      <c r="J1197" s="30"/>
    </row>
    <row r="1198" spans="1:10" x14ac:dyDescent="0.25">
      <c r="A1198" s="143"/>
      <c r="B1198" s="31"/>
      <c r="C1198" s="31"/>
      <c r="D1198" s="31"/>
      <c r="E1198" s="31"/>
      <c r="F1198" s="144"/>
      <c r="G1198" s="145"/>
      <c r="H1198" s="143"/>
      <c r="I1198" s="30"/>
      <c r="J1198" s="30"/>
    </row>
    <row r="1199" spans="1:10" x14ac:dyDescent="0.25">
      <c r="A1199" s="143"/>
      <c r="B1199" s="31"/>
      <c r="C1199" s="31"/>
      <c r="D1199" s="31"/>
      <c r="E1199" s="31"/>
      <c r="F1199" s="144"/>
      <c r="G1199" s="145"/>
      <c r="H1199" s="143"/>
      <c r="I1199" s="30"/>
      <c r="J1199" s="30"/>
    </row>
    <row r="1200" spans="1:10" x14ac:dyDescent="0.25">
      <c r="A1200" s="143"/>
      <c r="B1200" s="31"/>
      <c r="C1200" s="31"/>
      <c r="D1200" s="31"/>
      <c r="E1200" s="31"/>
      <c r="F1200" s="144"/>
      <c r="G1200" s="145"/>
      <c r="H1200" s="143"/>
      <c r="I1200" s="30"/>
      <c r="J1200" s="30"/>
    </row>
    <row r="1201" spans="1:10" x14ac:dyDescent="0.25">
      <c r="A1201" s="143"/>
      <c r="B1201" s="31"/>
      <c r="C1201" s="31"/>
      <c r="D1201" s="31"/>
      <c r="E1201" s="31"/>
      <c r="F1201" s="144"/>
      <c r="G1201" s="145"/>
      <c r="H1201" s="143"/>
      <c r="I1201" s="30"/>
      <c r="J1201" s="30"/>
    </row>
    <row r="1202" spans="1:10" x14ac:dyDescent="0.25">
      <c r="A1202" s="143"/>
      <c r="B1202" s="31"/>
      <c r="C1202" s="31"/>
      <c r="D1202" s="31"/>
      <c r="E1202" s="31"/>
      <c r="F1202" s="144"/>
      <c r="G1202" s="145"/>
      <c r="H1202" s="143"/>
      <c r="I1202" s="30"/>
      <c r="J1202" s="30"/>
    </row>
    <row r="1203" spans="1:10" x14ac:dyDescent="0.25">
      <c r="A1203" s="143"/>
      <c r="B1203" s="31"/>
      <c r="C1203" s="31"/>
      <c r="D1203" s="31"/>
      <c r="E1203" s="31"/>
      <c r="F1203" s="144"/>
      <c r="G1203" s="145"/>
      <c r="H1203" s="143"/>
      <c r="I1203" s="30"/>
      <c r="J1203" s="30"/>
    </row>
    <row r="1204" spans="1:10" x14ac:dyDescent="0.25">
      <c r="A1204" s="143"/>
      <c r="B1204" s="31"/>
      <c r="C1204" s="31"/>
      <c r="D1204" s="31"/>
      <c r="E1204" s="31"/>
      <c r="F1204" s="144"/>
      <c r="G1204" s="145"/>
      <c r="H1204" s="143"/>
      <c r="I1204" s="30"/>
      <c r="J1204" s="30"/>
    </row>
    <row r="1205" spans="1:10" x14ac:dyDescent="0.25">
      <c r="A1205" s="143"/>
      <c r="B1205" s="31"/>
      <c r="C1205" s="31"/>
      <c r="D1205" s="31"/>
      <c r="E1205" s="31"/>
      <c r="F1205" s="144"/>
      <c r="G1205" s="145"/>
      <c r="H1205" s="143"/>
      <c r="I1205" s="30"/>
      <c r="J1205" s="30"/>
    </row>
    <row r="1206" spans="1:10" x14ac:dyDescent="0.25">
      <c r="A1206" s="143"/>
      <c r="B1206" s="31"/>
      <c r="C1206" s="31"/>
      <c r="D1206" s="31"/>
      <c r="E1206" s="31"/>
      <c r="F1206" s="144"/>
      <c r="G1206" s="145"/>
      <c r="H1206" s="143"/>
      <c r="I1206" s="30"/>
      <c r="J1206" s="30"/>
    </row>
    <row r="1207" spans="1:10" x14ac:dyDescent="0.25">
      <c r="A1207" s="143"/>
      <c r="B1207" s="31"/>
      <c r="C1207" s="31"/>
      <c r="D1207" s="31"/>
      <c r="E1207" s="31"/>
      <c r="F1207" s="144"/>
      <c r="G1207" s="145"/>
      <c r="H1207" s="143"/>
      <c r="I1207" s="30"/>
      <c r="J1207" s="30"/>
    </row>
    <row r="1208" spans="1:10" x14ac:dyDescent="0.25">
      <c r="A1208" s="143"/>
      <c r="B1208" s="31"/>
      <c r="C1208" s="31"/>
      <c r="D1208" s="31"/>
      <c r="E1208" s="31"/>
      <c r="F1208" s="144"/>
      <c r="G1208" s="145"/>
      <c r="H1208" s="143"/>
      <c r="I1208" s="30"/>
      <c r="J1208" s="30"/>
    </row>
    <row r="1209" spans="1:10" x14ac:dyDescent="0.25">
      <c r="A1209" s="143"/>
      <c r="B1209" s="31"/>
      <c r="C1209" s="31"/>
      <c r="D1209" s="31"/>
      <c r="E1209" s="31"/>
      <c r="F1209" s="144"/>
      <c r="G1209" s="145"/>
      <c r="H1209" s="143"/>
      <c r="I1209" s="30"/>
      <c r="J1209" s="30"/>
    </row>
    <row r="1210" spans="1:10" x14ac:dyDescent="0.25">
      <c r="A1210" s="143"/>
      <c r="B1210" s="31"/>
      <c r="C1210" s="31"/>
      <c r="D1210" s="31"/>
      <c r="E1210" s="31"/>
      <c r="F1210" s="144"/>
      <c r="G1210" s="145"/>
      <c r="H1210" s="143"/>
      <c r="I1210" s="30"/>
      <c r="J1210" s="30"/>
    </row>
    <row r="1211" spans="1:10" x14ac:dyDescent="0.25">
      <c r="A1211" s="143"/>
      <c r="B1211" s="31"/>
      <c r="C1211" s="31"/>
      <c r="D1211" s="31"/>
      <c r="E1211" s="31"/>
      <c r="F1211" s="144"/>
      <c r="G1211" s="145"/>
      <c r="H1211" s="143"/>
      <c r="I1211" s="30"/>
      <c r="J1211" s="30"/>
    </row>
    <row r="1212" spans="1:10" x14ac:dyDescent="0.25">
      <c r="A1212" s="143"/>
      <c r="B1212" s="31"/>
      <c r="C1212" s="31"/>
      <c r="D1212" s="31"/>
      <c r="E1212" s="31"/>
      <c r="F1212" s="144"/>
      <c r="G1212" s="145"/>
      <c r="H1212" s="143"/>
      <c r="I1212" s="30"/>
      <c r="J1212" s="30"/>
    </row>
    <row r="1213" spans="1:10" x14ac:dyDescent="0.25">
      <c r="A1213" s="143"/>
      <c r="B1213" s="31"/>
      <c r="C1213" s="31"/>
      <c r="D1213" s="31"/>
      <c r="E1213" s="31"/>
      <c r="F1213" s="144"/>
      <c r="G1213" s="145"/>
      <c r="H1213" s="143"/>
      <c r="I1213" s="30"/>
      <c r="J1213" s="30"/>
    </row>
    <row r="1214" spans="1:10" x14ac:dyDescent="0.25">
      <c r="A1214" s="143"/>
      <c r="B1214" s="31"/>
      <c r="C1214" s="31"/>
      <c r="D1214" s="31"/>
      <c r="E1214" s="31"/>
      <c r="F1214" s="144"/>
      <c r="G1214" s="145"/>
      <c r="H1214" s="143"/>
      <c r="I1214" s="30"/>
      <c r="J1214" s="30"/>
    </row>
    <row r="1215" spans="1:10" x14ac:dyDescent="0.25">
      <c r="A1215" s="143"/>
      <c r="B1215" s="31"/>
      <c r="C1215" s="31"/>
      <c r="D1215" s="31"/>
      <c r="E1215" s="31"/>
      <c r="F1215" s="144"/>
      <c r="G1215" s="145"/>
      <c r="H1215" s="143"/>
      <c r="I1215" s="30"/>
      <c r="J1215" s="30"/>
    </row>
    <row r="1216" spans="1:10" x14ac:dyDescent="0.25">
      <c r="A1216" s="143"/>
      <c r="B1216" s="31"/>
      <c r="C1216" s="31"/>
      <c r="D1216" s="31"/>
      <c r="E1216" s="31"/>
      <c r="F1216" s="144"/>
      <c r="G1216" s="145"/>
      <c r="H1216" s="143"/>
      <c r="I1216" s="30"/>
      <c r="J1216" s="30"/>
    </row>
    <row r="1217" spans="1:10" x14ac:dyDescent="0.25">
      <c r="A1217" s="143"/>
      <c r="B1217" s="31"/>
      <c r="C1217" s="31"/>
      <c r="D1217" s="31"/>
      <c r="E1217" s="31"/>
      <c r="F1217" s="144"/>
      <c r="G1217" s="145"/>
      <c r="H1217" s="143"/>
      <c r="I1217" s="30"/>
      <c r="J1217" s="30"/>
    </row>
    <row r="1218" spans="1:10" x14ac:dyDescent="0.25">
      <c r="A1218" s="143"/>
      <c r="B1218" s="31"/>
      <c r="C1218" s="31"/>
      <c r="D1218" s="31"/>
      <c r="E1218" s="31"/>
      <c r="F1218" s="144"/>
      <c r="G1218" s="145"/>
      <c r="H1218" s="143"/>
      <c r="I1218" s="30"/>
      <c r="J1218" s="30"/>
    </row>
    <row r="1219" spans="1:10" x14ac:dyDescent="0.25">
      <c r="A1219" s="143"/>
      <c r="B1219" s="31"/>
      <c r="C1219" s="31"/>
      <c r="D1219" s="31"/>
      <c r="E1219" s="31"/>
      <c r="F1219" s="144"/>
      <c r="G1219" s="145"/>
      <c r="H1219" s="143"/>
      <c r="I1219" s="30"/>
      <c r="J1219" s="30"/>
    </row>
    <row r="1220" spans="1:10" x14ac:dyDescent="0.25">
      <c r="A1220" s="143"/>
      <c r="B1220" s="31"/>
      <c r="C1220" s="31"/>
      <c r="D1220" s="31"/>
      <c r="E1220" s="31"/>
      <c r="F1220" s="144"/>
      <c r="G1220" s="145"/>
      <c r="H1220" s="143"/>
      <c r="I1220" s="30"/>
      <c r="J1220" s="30"/>
    </row>
    <row r="1221" spans="1:10" x14ac:dyDescent="0.25">
      <c r="A1221" s="143"/>
      <c r="B1221" s="31"/>
      <c r="C1221" s="31"/>
      <c r="D1221" s="31"/>
      <c r="E1221" s="31"/>
      <c r="F1221" s="144"/>
      <c r="G1221" s="145"/>
      <c r="H1221" s="143"/>
      <c r="I1221" s="30"/>
      <c r="J1221" s="30"/>
    </row>
    <row r="1222" spans="1:10" x14ac:dyDescent="0.25">
      <c r="A1222" s="143"/>
      <c r="B1222" s="31"/>
      <c r="C1222" s="31"/>
      <c r="D1222" s="31"/>
      <c r="E1222" s="31"/>
      <c r="F1222" s="144"/>
      <c r="G1222" s="145"/>
      <c r="H1222" s="143"/>
      <c r="I1222" s="30"/>
      <c r="J1222" s="30"/>
    </row>
    <row r="1223" spans="1:10" x14ac:dyDescent="0.25">
      <c r="A1223" s="143"/>
      <c r="B1223" s="31"/>
      <c r="C1223" s="31"/>
      <c r="D1223" s="31"/>
      <c r="E1223" s="31"/>
      <c r="F1223" s="144"/>
      <c r="G1223" s="145"/>
      <c r="H1223" s="143"/>
      <c r="I1223" s="30"/>
      <c r="J1223" s="30"/>
    </row>
    <row r="1224" spans="1:10" x14ac:dyDescent="0.25">
      <c r="A1224" s="143"/>
      <c r="B1224" s="31"/>
      <c r="C1224" s="31"/>
      <c r="D1224" s="31"/>
      <c r="E1224" s="31"/>
      <c r="F1224" s="144"/>
      <c r="G1224" s="145"/>
      <c r="H1224" s="143"/>
      <c r="I1224" s="30"/>
      <c r="J1224" s="30"/>
    </row>
    <row r="1225" spans="1:10" x14ac:dyDescent="0.25">
      <c r="A1225" s="143"/>
      <c r="B1225" s="31"/>
      <c r="C1225" s="31"/>
      <c r="D1225" s="31"/>
      <c r="E1225" s="31"/>
      <c r="F1225" s="144"/>
      <c r="G1225" s="145"/>
      <c r="H1225" s="143"/>
      <c r="I1225" s="30"/>
      <c r="J1225" s="30"/>
    </row>
    <row r="1226" spans="1:10" x14ac:dyDescent="0.25">
      <c r="A1226" s="143"/>
      <c r="B1226" s="31"/>
      <c r="C1226" s="31"/>
      <c r="D1226" s="31"/>
      <c r="E1226" s="31"/>
      <c r="F1226" s="144"/>
      <c r="G1226" s="145"/>
      <c r="H1226" s="143"/>
      <c r="I1226" s="30"/>
      <c r="J1226" s="30"/>
    </row>
    <row r="1227" spans="1:10" x14ac:dyDescent="0.25">
      <c r="A1227" s="143"/>
      <c r="B1227" s="31"/>
      <c r="C1227" s="31"/>
      <c r="D1227" s="31"/>
      <c r="E1227" s="31"/>
      <c r="F1227" s="144"/>
      <c r="G1227" s="145"/>
      <c r="H1227" s="143"/>
      <c r="I1227" s="30"/>
      <c r="J1227" s="30"/>
    </row>
    <row r="1228" spans="1:10" x14ac:dyDescent="0.25">
      <c r="A1228" s="143"/>
      <c r="B1228" s="31"/>
      <c r="C1228" s="31"/>
      <c r="D1228" s="31"/>
      <c r="E1228" s="31"/>
      <c r="F1228" s="144"/>
      <c r="G1228" s="145"/>
      <c r="H1228" s="143"/>
      <c r="I1228" s="30"/>
      <c r="J1228" s="30"/>
    </row>
    <row r="1229" spans="1:10" x14ac:dyDescent="0.25">
      <c r="A1229" s="143"/>
      <c r="B1229" s="31"/>
      <c r="C1229" s="31"/>
      <c r="D1229" s="31"/>
      <c r="E1229" s="31"/>
      <c r="F1229" s="144"/>
      <c r="G1229" s="145"/>
      <c r="H1229" s="143"/>
      <c r="I1229" s="30"/>
      <c r="J1229" s="30"/>
    </row>
    <row r="1230" spans="1:10" x14ac:dyDescent="0.25">
      <c r="A1230" s="143"/>
      <c r="B1230" s="31"/>
      <c r="C1230" s="31"/>
      <c r="D1230" s="31"/>
      <c r="E1230" s="31"/>
      <c r="F1230" s="144"/>
      <c r="G1230" s="145"/>
      <c r="H1230" s="143"/>
      <c r="I1230" s="30"/>
      <c r="J1230" s="30"/>
    </row>
    <row r="1231" spans="1:10" x14ac:dyDescent="0.25">
      <c r="A1231" s="143"/>
      <c r="B1231" s="31"/>
      <c r="C1231" s="31"/>
      <c r="D1231" s="31"/>
      <c r="E1231" s="31"/>
      <c r="F1231" s="144"/>
      <c r="G1231" s="145"/>
      <c r="H1231" s="143"/>
      <c r="I1231" s="30"/>
      <c r="J1231" s="30"/>
    </row>
    <row r="1232" spans="1:10" x14ac:dyDescent="0.25">
      <c r="A1232" s="143"/>
      <c r="B1232" s="31"/>
      <c r="C1232" s="31"/>
      <c r="D1232" s="31"/>
      <c r="E1232" s="31"/>
      <c r="F1232" s="144"/>
      <c r="G1232" s="145"/>
      <c r="H1232" s="143"/>
      <c r="I1232" s="30"/>
      <c r="J1232" s="30"/>
    </row>
    <row r="1233" spans="1:10" x14ac:dyDescent="0.25">
      <c r="A1233" s="143"/>
      <c r="B1233" s="31"/>
      <c r="C1233" s="31"/>
      <c r="D1233" s="31"/>
      <c r="E1233" s="31"/>
      <c r="F1233" s="144"/>
      <c r="G1233" s="145"/>
      <c r="H1233" s="143"/>
      <c r="I1233" s="30"/>
      <c r="J1233" s="30"/>
    </row>
    <row r="1234" spans="1:10" x14ac:dyDescent="0.25">
      <c r="A1234" s="143"/>
      <c r="B1234" s="31"/>
      <c r="C1234" s="31"/>
      <c r="D1234" s="31"/>
      <c r="E1234" s="31"/>
      <c r="F1234" s="144"/>
      <c r="G1234" s="145"/>
      <c r="H1234" s="143"/>
      <c r="I1234" s="30"/>
      <c r="J1234" s="30"/>
    </row>
    <row r="1235" spans="1:10" x14ac:dyDescent="0.25">
      <c r="A1235" s="143"/>
      <c r="B1235" s="31"/>
      <c r="C1235" s="31"/>
      <c r="D1235" s="31"/>
      <c r="E1235" s="31"/>
      <c r="F1235" s="144"/>
      <c r="G1235" s="145"/>
      <c r="H1235" s="143"/>
      <c r="I1235" s="30"/>
      <c r="J1235" s="30"/>
    </row>
    <row r="1236" spans="1:10" x14ac:dyDescent="0.25">
      <c r="A1236" s="143"/>
      <c r="B1236" s="31"/>
      <c r="C1236" s="31"/>
      <c r="D1236" s="31"/>
      <c r="E1236" s="31"/>
      <c r="F1236" s="144"/>
      <c r="G1236" s="145"/>
      <c r="H1236" s="143"/>
      <c r="I1236" s="30"/>
      <c r="J1236" s="30"/>
    </row>
    <row r="1237" spans="1:10" x14ac:dyDescent="0.25">
      <c r="A1237" s="143"/>
      <c r="B1237" s="31"/>
      <c r="C1237" s="31"/>
      <c r="D1237" s="31"/>
      <c r="E1237" s="31"/>
      <c r="F1237" s="144"/>
      <c r="G1237" s="145"/>
      <c r="H1237" s="143"/>
      <c r="I1237" s="30"/>
      <c r="J1237" s="30"/>
    </row>
    <row r="1238" spans="1:10" x14ac:dyDescent="0.25">
      <c r="A1238" s="143"/>
      <c r="B1238" s="31"/>
      <c r="C1238" s="31"/>
      <c r="D1238" s="31"/>
      <c r="E1238" s="31"/>
      <c r="F1238" s="144"/>
      <c r="G1238" s="145"/>
      <c r="H1238" s="143"/>
      <c r="I1238" s="30"/>
      <c r="J1238" s="30"/>
    </row>
    <row r="1239" spans="1:10" x14ac:dyDescent="0.25">
      <c r="A1239" s="143"/>
      <c r="B1239" s="31"/>
      <c r="C1239" s="31"/>
      <c r="D1239" s="31"/>
      <c r="E1239" s="31"/>
      <c r="F1239" s="144"/>
      <c r="G1239" s="145"/>
      <c r="H1239" s="143"/>
      <c r="I1239" s="30"/>
      <c r="J1239" s="30"/>
    </row>
    <row r="1240" spans="1:10" x14ac:dyDescent="0.25">
      <c r="A1240" s="143"/>
      <c r="B1240" s="31"/>
      <c r="C1240" s="31"/>
      <c r="D1240" s="31"/>
      <c r="E1240" s="31"/>
      <c r="F1240" s="144"/>
      <c r="G1240" s="145"/>
      <c r="H1240" s="143"/>
      <c r="I1240" s="30"/>
      <c r="J1240" s="30"/>
    </row>
    <row r="1241" spans="1:10" x14ac:dyDescent="0.25">
      <c r="A1241" s="143"/>
      <c r="B1241" s="31"/>
      <c r="C1241" s="31"/>
      <c r="D1241" s="31"/>
      <c r="E1241" s="31"/>
      <c r="F1241" s="144"/>
      <c r="G1241" s="145"/>
      <c r="H1241" s="143"/>
      <c r="I1241" s="30"/>
      <c r="J1241" s="30"/>
    </row>
    <row r="1242" spans="1:10" x14ac:dyDescent="0.25">
      <c r="A1242" s="143"/>
      <c r="B1242" s="31"/>
      <c r="C1242" s="31"/>
      <c r="D1242" s="31"/>
      <c r="E1242" s="31"/>
      <c r="F1242" s="144"/>
      <c r="G1242" s="145"/>
      <c r="H1242" s="143"/>
      <c r="I1242" s="30"/>
      <c r="J1242" s="30"/>
    </row>
    <row r="1243" spans="1:10" x14ac:dyDescent="0.25">
      <c r="A1243" s="143"/>
      <c r="B1243" s="31"/>
      <c r="C1243" s="31"/>
      <c r="D1243" s="31"/>
      <c r="E1243" s="31"/>
      <c r="F1243" s="144"/>
      <c r="G1243" s="145"/>
      <c r="H1243" s="143"/>
      <c r="I1243" s="30"/>
      <c r="J1243" s="30"/>
    </row>
    <row r="1244" spans="1:10" x14ac:dyDescent="0.25">
      <c r="A1244" s="143"/>
      <c r="B1244" s="31"/>
      <c r="C1244" s="31"/>
      <c r="D1244" s="31"/>
      <c r="E1244" s="31"/>
      <c r="F1244" s="144"/>
      <c r="G1244" s="145"/>
      <c r="H1244" s="143"/>
      <c r="I1244" s="30"/>
      <c r="J1244" s="30"/>
    </row>
    <row r="1245" spans="1:10" x14ac:dyDescent="0.25">
      <c r="A1245" s="143"/>
      <c r="B1245" s="31"/>
      <c r="C1245" s="31"/>
      <c r="D1245" s="31"/>
      <c r="E1245" s="31"/>
      <c r="F1245" s="144"/>
      <c r="G1245" s="145"/>
      <c r="H1245" s="143"/>
      <c r="I1245" s="30"/>
      <c r="J1245" s="30"/>
    </row>
    <row r="1246" spans="1:10" x14ac:dyDescent="0.25">
      <c r="A1246" s="143"/>
      <c r="B1246" s="31"/>
      <c r="C1246" s="31"/>
      <c r="D1246" s="31"/>
      <c r="E1246" s="31"/>
      <c r="F1246" s="144"/>
      <c r="G1246" s="145"/>
      <c r="H1246" s="143"/>
      <c r="I1246" s="30"/>
      <c r="J1246" s="30"/>
    </row>
    <row r="1247" spans="1:10" x14ac:dyDescent="0.25">
      <c r="A1247" s="143"/>
      <c r="B1247" s="31"/>
      <c r="C1247" s="31"/>
      <c r="D1247" s="31"/>
      <c r="E1247" s="31"/>
      <c r="F1247" s="144"/>
      <c r="G1247" s="145"/>
      <c r="H1247" s="143"/>
      <c r="I1247" s="30"/>
      <c r="J1247" s="30"/>
    </row>
    <row r="1248" spans="1:10" x14ac:dyDescent="0.25">
      <c r="A1248" s="143"/>
      <c r="B1248" s="31"/>
      <c r="C1248" s="31"/>
      <c r="D1248" s="31"/>
      <c r="E1248" s="31"/>
      <c r="F1248" s="144"/>
      <c r="G1248" s="145"/>
      <c r="H1248" s="143"/>
      <c r="I1248" s="30"/>
      <c r="J1248" s="30"/>
    </row>
    <row r="1249" spans="1:10" x14ac:dyDescent="0.25">
      <c r="A1249" s="143"/>
      <c r="B1249" s="31"/>
      <c r="C1249" s="31"/>
      <c r="D1249" s="31"/>
      <c r="E1249" s="31"/>
      <c r="F1249" s="144"/>
      <c r="G1249" s="145"/>
      <c r="H1249" s="143"/>
      <c r="I1249" s="30"/>
      <c r="J1249" s="30"/>
    </row>
    <row r="1250" spans="1:10" x14ac:dyDescent="0.25">
      <c r="A1250" s="143"/>
      <c r="B1250" s="31"/>
      <c r="C1250" s="31"/>
      <c r="D1250" s="31"/>
      <c r="E1250" s="31"/>
      <c r="F1250" s="144"/>
      <c r="G1250" s="145"/>
      <c r="H1250" s="143"/>
      <c r="I1250" s="30"/>
      <c r="J1250" s="30"/>
    </row>
    <row r="1251" spans="1:10" x14ac:dyDescent="0.25">
      <c r="A1251" s="143"/>
      <c r="B1251" s="31"/>
      <c r="C1251" s="31"/>
      <c r="D1251" s="31"/>
      <c r="E1251" s="31"/>
      <c r="F1251" s="144"/>
      <c r="G1251" s="145"/>
      <c r="H1251" s="143"/>
      <c r="I1251" s="30"/>
      <c r="J1251" s="30"/>
    </row>
    <row r="1252" spans="1:10" x14ac:dyDescent="0.25">
      <c r="A1252" s="143"/>
      <c r="B1252" s="31"/>
      <c r="C1252" s="31"/>
      <c r="D1252" s="31"/>
      <c r="E1252" s="31"/>
      <c r="F1252" s="144"/>
      <c r="G1252" s="145"/>
      <c r="H1252" s="143"/>
      <c r="I1252" s="30"/>
      <c r="J1252" s="30"/>
    </row>
    <row r="1253" spans="1:10" x14ac:dyDescent="0.25">
      <c r="A1253" s="143"/>
      <c r="B1253" s="31"/>
      <c r="C1253" s="31"/>
      <c r="D1253" s="31"/>
      <c r="E1253" s="31"/>
      <c r="F1253" s="144"/>
      <c r="G1253" s="145"/>
      <c r="H1253" s="143"/>
      <c r="I1253" s="30"/>
      <c r="J1253" s="30"/>
    </row>
    <row r="1254" spans="1:10" x14ac:dyDescent="0.25">
      <c r="A1254" s="143"/>
      <c r="B1254" s="31"/>
      <c r="C1254" s="31"/>
      <c r="D1254" s="31"/>
      <c r="E1254" s="31"/>
      <c r="F1254" s="144"/>
      <c r="G1254" s="145"/>
      <c r="H1254" s="143"/>
      <c r="I1254" s="30"/>
      <c r="J1254" s="30"/>
    </row>
    <row r="1255" spans="1:10" x14ac:dyDescent="0.25">
      <c r="A1255" s="143"/>
      <c r="B1255" s="31"/>
      <c r="C1255" s="31"/>
      <c r="D1255" s="31"/>
      <c r="E1255" s="31"/>
      <c r="F1255" s="144"/>
      <c r="G1255" s="145"/>
      <c r="H1255" s="143"/>
      <c r="I1255" s="30"/>
      <c r="J1255" s="30"/>
    </row>
    <row r="1256" spans="1:10" x14ac:dyDescent="0.25">
      <c r="A1256" s="143"/>
      <c r="B1256" s="31"/>
      <c r="C1256" s="31"/>
      <c r="D1256" s="31"/>
      <c r="E1256" s="31"/>
      <c r="F1256" s="144"/>
      <c r="G1256" s="145"/>
      <c r="H1256" s="143"/>
      <c r="I1256" s="30"/>
      <c r="J1256" s="30"/>
    </row>
    <row r="1257" spans="1:10" x14ac:dyDescent="0.25">
      <c r="A1257" s="143"/>
      <c r="B1257" s="31"/>
      <c r="C1257" s="31"/>
      <c r="D1257" s="31"/>
      <c r="E1257" s="31"/>
      <c r="F1257" s="144"/>
      <c r="G1257" s="145"/>
      <c r="H1257" s="143"/>
      <c r="I1257" s="30"/>
      <c r="J1257" s="30"/>
    </row>
    <row r="1258" spans="1:10" x14ac:dyDescent="0.25">
      <c r="A1258" s="143"/>
      <c r="B1258" s="31"/>
      <c r="C1258" s="31"/>
      <c r="D1258" s="31"/>
      <c r="E1258" s="31"/>
      <c r="F1258" s="144"/>
      <c r="G1258" s="145"/>
      <c r="H1258" s="143"/>
      <c r="I1258" s="30"/>
      <c r="J1258" s="30"/>
    </row>
    <row r="1259" spans="1:10" x14ac:dyDescent="0.25">
      <c r="A1259" s="143"/>
      <c r="B1259" s="31"/>
      <c r="C1259" s="31"/>
      <c r="D1259" s="31"/>
      <c r="E1259" s="31"/>
      <c r="F1259" s="144"/>
      <c r="G1259" s="145"/>
      <c r="H1259" s="143"/>
      <c r="I1259" s="30"/>
      <c r="J1259" s="30"/>
    </row>
    <row r="1260" spans="1:10" x14ac:dyDescent="0.25">
      <c r="A1260" s="143"/>
      <c r="B1260" s="31"/>
      <c r="C1260" s="31"/>
      <c r="D1260" s="31"/>
      <c r="E1260" s="31"/>
      <c r="F1260" s="144"/>
      <c r="G1260" s="145"/>
      <c r="H1260" s="143"/>
      <c r="I1260" s="30"/>
      <c r="J1260" s="30"/>
    </row>
    <row r="1261" spans="1:10" x14ac:dyDescent="0.25">
      <c r="A1261" s="143"/>
      <c r="B1261" s="31"/>
      <c r="C1261" s="31"/>
      <c r="D1261" s="31"/>
      <c r="E1261" s="31"/>
      <c r="F1261" s="144"/>
      <c r="G1261" s="145"/>
      <c r="H1261" s="143"/>
      <c r="I1261" s="30"/>
      <c r="J1261" s="30"/>
    </row>
    <row r="1262" spans="1:10" x14ac:dyDescent="0.25">
      <c r="A1262" s="143"/>
      <c r="B1262" s="31"/>
      <c r="C1262" s="31"/>
      <c r="D1262" s="31"/>
      <c r="E1262" s="31"/>
      <c r="F1262" s="144"/>
      <c r="G1262" s="145"/>
      <c r="H1262" s="143"/>
      <c r="I1262" s="30"/>
      <c r="J1262" s="30"/>
    </row>
    <row r="1263" spans="1:10" x14ac:dyDescent="0.25">
      <c r="A1263" s="143"/>
      <c r="B1263" s="31"/>
      <c r="C1263" s="31"/>
      <c r="D1263" s="31"/>
      <c r="E1263" s="31"/>
      <c r="F1263" s="144"/>
      <c r="G1263" s="145"/>
      <c r="H1263" s="143"/>
      <c r="I1263" s="30"/>
      <c r="J1263" s="30"/>
    </row>
    <row r="1264" spans="1:10" x14ac:dyDescent="0.25">
      <c r="A1264" s="143"/>
      <c r="B1264" s="31"/>
      <c r="C1264" s="31"/>
      <c r="D1264" s="31"/>
      <c r="E1264" s="31"/>
      <c r="F1264" s="144"/>
      <c r="G1264" s="145"/>
      <c r="H1264" s="143"/>
      <c r="I1264" s="30"/>
      <c r="J1264" s="30"/>
    </row>
    <row r="1265" spans="1:10" x14ac:dyDescent="0.25">
      <c r="A1265" s="143"/>
      <c r="B1265" s="31"/>
      <c r="C1265" s="31"/>
      <c r="D1265" s="31"/>
      <c r="E1265" s="31"/>
      <c r="F1265" s="144"/>
      <c r="G1265" s="145"/>
      <c r="H1265" s="143"/>
      <c r="I1265" s="30"/>
      <c r="J1265" s="30"/>
    </row>
    <row r="1266" spans="1:10" x14ac:dyDescent="0.25">
      <c r="A1266" s="143"/>
      <c r="B1266" s="31"/>
      <c r="C1266" s="31"/>
      <c r="D1266" s="31"/>
      <c r="E1266" s="31"/>
      <c r="F1266" s="144"/>
      <c r="G1266" s="145"/>
      <c r="H1266" s="143"/>
      <c r="I1266" s="30"/>
      <c r="J1266" s="30"/>
    </row>
    <row r="1267" spans="1:10" x14ac:dyDescent="0.25">
      <c r="A1267" s="143"/>
      <c r="B1267" s="31"/>
      <c r="C1267" s="31"/>
      <c r="D1267" s="31"/>
      <c r="E1267" s="31"/>
      <c r="F1267" s="144"/>
      <c r="G1267" s="145"/>
      <c r="H1267" s="143"/>
      <c r="I1267" s="30"/>
      <c r="J1267" s="30"/>
    </row>
    <row r="1268" spans="1:10" x14ac:dyDescent="0.25">
      <c r="A1268" s="143"/>
      <c r="B1268" s="31"/>
      <c r="C1268" s="31"/>
      <c r="D1268" s="31"/>
      <c r="E1268" s="31"/>
      <c r="F1268" s="144"/>
      <c r="G1268" s="145"/>
      <c r="H1268" s="143"/>
      <c r="I1268" s="30"/>
      <c r="J1268" s="30"/>
    </row>
    <row r="1269" spans="1:10" x14ac:dyDescent="0.25">
      <c r="A1269" s="143"/>
      <c r="B1269" s="31"/>
      <c r="C1269" s="31"/>
      <c r="D1269" s="31"/>
      <c r="E1269" s="31"/>
      <c r="F1269" s="144"/>
      <c r="G1269" s="145"/>
      <c r="H1269" s="143"/>
      <c r="I1269" s="30"/>
      <c r="J1269" s="30"/>
    </row>
    <row r="1270" spans="1:10" x14ac:dyDescent="0.25">
      <c r="A1270" s="143"/>
      <c r="B1270" s="31"/>
      <c r="C1270" s="31"/>
      <c r="D1270" s="31"/>
      <c r="E1270" s="31"/>
      <c r="F1270" s="144"/>
      <c r="G1270" s="145"/>
      <c r="H1270" s="143"/>
      <c r="I1270" s="30"/>
      <c r="J1270" s="30"/>
    </row>
    <row r="1271" spans="1:10" x14ac:dyDescent="0.25">
      <c r="A1271" s="143"/>
      <c r="B1271" s="31"/>
      <c r="C1271" s="31"/>
      <c r="D1271" s="31"/>
      <c r="E1271" s="31"/>
      <c r="F1271" s="144"/>
      <c r="G1271" s="145"/>
      <c r="H1271" s="143"/>
      <c r="I1271" s="30"/>
      <c r="J1271" s="30"/>
    </row>
    <row r="1272" spans="1:10" x14ac:dyDescent="0.25">
      <c r="A1272" s="143"/>
      <c r="B1272" s="31"/>
      <c r="C1272" s="31"/>
      <c r="D1272" s="31"/>
      <c r="E1272" s="31"/>
      <c r="F1272" s="144"/>
      <c r="G1272" s="145"/>
      <c r="H1272" s="143"/>
      <c r="I1272" s="30"/>
      <c r="J1272" s="30"/>
    </row>
    <row r="1273" spans="1:10" x14ac:dyDescent="0.25">
      <c r="A1273" s="143"/>
      <c r="B1273" s="31"/>
      <c r="C1273" s="31"/>
      <c r="D1273" s="31"/>
      <c r="E1273" s="31"/>
      <c r="F1273" s="144"/>
      <c r="G1273" s="145"/>
      <c r="H1273" s="143"/>
      <c r="I1273" s="30"/>
      <c r="J1273" s="30"/>
    </row>
    <row r="1274" spans="1:10" x14ac:dyDescent="0.25">
      <c r="A1274" s="143"/>
      <c r="B1274" s="31"/>
      <c r="C1274" s="31"/>
      <c r="D1274" s="31"/>
      <c r="E1274" s="31"/>
      <c r="F1274" s="144"/>
      <c r="G1274" s="145"/>
      <c r="H1274" s="143"/>
      <c r="I1274" s="30"/>
      <c r="J1274" s="30"/>
    </row>
    <row r="1275" spans="1:10" x14ac:dyDescent="0.25">
      <c r="A1275" s="143"/>
      <c r="B1275" s="31"/>
      <c r="C1275" s="31"/>
      <c r="D1275" s="31"/>
      <c r="E1275" s="31"/>
      <c r="F1275" s="144"/>
      <c r="G1275" s="145"/>
      <c r="H1275" s="143"/>
      <c r="I1275" s="30"/>
      <c r="J1275" s="30"/>
    </row>
    <row r="1276" spans="1:10" x14ac:dyDescent="0.25">
      <c r="A1276" s="143"/>
      <c r="B1276" s="31"/>
      <c r="C1276" s="31"/>
      <c r="D1276" s="31"/>
      <c r="E1276" s="31"/>
      <c r="F1276" s="144"/>
      <c r="G1276" s="145"/>
      <c r="H1276" s="143"/>
      <c r="I1276" s="30"/>
      <c r="J1276" s="30"/>
    </row>
    <row r="1277" spans="1:10" x14ac:dyDescent="0.25">
      <c r="A1277" s="143"/>
      <c r="B1277" s="31"/>
      <c r="C1277" s="31"/>
      <c r="D1277" s="31"/>
      <c r="E1277" s="31"/>
      <c r="F1277" s="144"/>
      <c r="G1277" s="145"/>
      <c r="H1277" s="143"/>
      <c r="I1277" s="30"/>
      <c r="J1277" s="30"/>
    </row>
    <row r="1278" spans="1:10" x14ac:dyDescent="0.25">
      <c r="A1278" s="143"/>
      <c r="B1278" s="31"/>
      <c r="C1278" s="31"/>
      <c r="D1278" s="31"/>
      <c r="E1278" s="31"/>
      <c r="F1278" s="144"/>
      <c r="G1278" s="145"/>
      <c r="H1278" s="143"/>
      <c r="I1278" s="30"/>
      <c r="J1278" s="30"/>
    </row>
    <row r="1279" spans="1:10" x14ac:dyDescent="0.25">
      <c r="A1279" s="143"/>
      <c r="B1279" s="31"/>
      <c r="C1279" s="31"/>
      <c r="D1279" s="31"/>
      <c r="E1279" s="31"/>
      <c r="F1279" s="144"/>
      <c r="G1279" s="145"/>
      <c r="H1279" s="143"/>
      <c r="I1279" s="30"/>
      <c r="J1279" s="30"/>
    </row>
    <row r="1280" spans="1:10" x14ac:dyDescent="0.25">
      <c r="A1280" s="143"/>
      <c r="B1280" s="31"/>
      <c r="C1280" s="31"/>
      <c r="D1280" s="31"/>
      <c r="E1280" s="31"/>
      <c r="F1280" s="144"/>
      <c r="G1280" s="145"/>
      <c r="H1280" s="143"/>
      <c r="I1280" s="30"/>
      <c r="J1280" s="30"/>
    </row>
    <row r="1281" spans="1:10" x14ac:dyDescent="0.25">
      <c r="A1281" s="143"/>
      <c r="B1281" s="31"/>
      <c r="C1281" s="31"/>
      <c r="D1281" s="31"/>
      <c r="E1281" s="31"/>
      <c r="F1281" s="144"/>
      <c r="G1281" s="145"/>
      <c r="H1281" s="143"/>
      <c r="I1281" s="30"/>
      <c r="J1281" s="30"/>
    </row>
    <row r="1282" spans="1:10" x14ac:dyDescent="0.25">
      <c r="A1282" s="143"/>
      <c r="B1282" s="31"/>
      <c r="C1282" s="31"/>
      <c r="D1282" s="31"/>
      <c r="E1282" s="31"/>
      <c r="F1282" s="144"/>
      <c r="G1282" s="145"/>
      <c r="H1282" s="143"/>
      <c r="I1282" s="30"/>
      <c r="J1282" s="30"/>
    </row>
    <row r="1283" spans="1:10" x14ac:dyDescent="0.25">
      <c r="A1283" s="143"/>
      <c r="B1283" s="31"/>
      <c r="C1283" s="31"/>
      <c r="D1283" s="31"/>
      <c r="E1283" s="31"/>
      <c r="F1283" s="144"/>
      <c r="G1283" s="145"/>
      <c r="H1283" s="143"/>
      <c r="I1283" s="30"/>
      <c r="J1283" s="30"/>
    </row>
    <row r="1284" spans="1:10" x14ac:dyDescent="0.25">
      <c r="A1284" s="143"/>
      <c r="B1284" s="31"/>
      <c r="C1284" s="31"/>
      <c r="D1284" s="31"/>
      <c r="E1284" s="31"/>
      <c r="F1284" s="144"/>
      <c r="G1284" s="145"/>
      <c r="H1284" s="143"/>
      <c r="I1284" s="30"/>
      <c r="J1284" s="30"/>
    </row>
    <row r="1285" spans="1:10" x14ac:dyDescent="0.25">
      <c r="A1285" s="143"/>
      <c r="B1285" s="31"/>
      <c r="C1285" s="31"/>
      <c r="D1285" s="31"/>
      <c r="E1285" s="31"/>
      <c r="F1285" s="144"/>
      <c r="G1285" s="145"/>
      <c r="H1285" s="143"/>
      <c r="I1285" s="30"/>
      <c r="J1285" s="30"/>
    </row>
    <row r="1286" spans="1:10" x14ac:dyDescent="0.25">
      <c r="A1286" s="143"/>
      <c r="B1286" s="31"/>
      <c r="C1286" s="31"/>
      <c r="D1286" s="31"/>
      <c r="E1286" s="31"/>
      <c r="F1286" s="144"/>
      <c r="G1286" s="145"/>
      <c r="H1286" s="143"/>
      <c r="I1286" s="30"/>
      <c r="J1286" s="30"/>
    </row>
    <row r="1287" spans="1:10" x14ac:dyDescent="0.25">
      <c r="A1287" s="143"/>
      <c r="B1287" s="31"/>
      <c r="C1287" s="31"/>
      <c r="D1287" s="31"/>
      <c r="E1287" s="31"/>
      <c r="F1287" s="144"/>
      <c r="G1287" s="145"/>
      <c r="H1287" s="143"/>
      <c r="I1287" s="30"/>
      <c r="J1287" s="30"/>
    </row>
    <row r="1288" spans="1:10" x14ac:dyDescent="0.25">
      <c r="A1288" s="143"/>
      <c r="B1288" s="31"/>
      <c r="C1288" s="31"/>
      <c r="D1288" s="31"/>
      <c r="E1288" s="31"/>
      <c r="F1288" s="144"/>
      <c r="G1288" s="145"/>
      <c r="H1288" s="143"/>
      <c r="I1288" s="30"/>
      <c r="J1288" s="30"/>
    </row>
    <row r="1289" spans="1:10" x14ac:dyDescent="0.25">
      <c r="A1289" s="143"/>
      <c r="B1289" s="31"/>
      <c r="C1289" s="31"/>
      <c r="D1289" s="31"/>
      <c r="E1289" s="31"/>
      <c r="F1289" s="144"/>
      <c r="G1289" s="145"/>
      <c r="H1289" s="143"/>
      <c r="I1289" s="30"/>
      <c r="J1289" s="30"/>
    </row>
    <row r="1290" spans="1:10" x14ac:dyDescent="0.25">
      <c r="A1290" s="143"/>
      <c r="B1290" s="31"/>
      <c r="C1290" s="31"/>
      <c r="D1290" s="31"/>
      <c r="E1290" s="31"/>
      <c r="F1290" s="144"/>
      <c r="G1290" s="145"/>
      <c r="H1290" s="143"/>
      <c r="I1290" s="30"/>
      <c r="J1290" s="30"/>
    </row>
    <row r="1291" spans="1:10" x14ac:dyDescent="0.25">
      <c r="A1291" s="143"/>
      <c r="B1291" s="31"/>
      <c r="C1291" s="31"/>
      <c r="D1291" s="31"/>
      <c r="E1291" s="31"/>
      <c r="F1291" s="144"/>
      <c r="G1291" s="145"/>
      <c r="H1291" s="143"/>
      <c r="I1291" s="30"/>
      <c r="J1291" s="30"/>
    </row>
    <row r="1292" spans="1:10" x14ac:dyDescent="0.25">
      <c r="A1292" s="143"/>
      <c r="B1292" s="31"/>
      <c r="C1292" s="31"/>
      <c r="D1292" s="31"/>
      <c r="E1292" s="31"/>
      <c r="F1292" s="144"/>
      <c r="G1292" s="145"/>
      <c r="H1292" s="143"/>
      <c r="I1292" s="30"/>
      <c r="J1292" s="30"/>
    </row>
    <row r="1293" spans="1:10" x14ac:dyDescent="0.25">
      <c r="A1293" s="143"/>
      <c r="B1293" s="31"/>
      <c r="C1293" s="31"/>
      <c r="D1293" s="31"/>
      <c r="E1293" s="31"/>
      <c r="F1293" s="144"/>
      <c r="G1293" s="145"/>
      <c r="H1293" s="143"/>
      <c r="I1293" s="30"/>
      <c r="J1293" s="30"/>
    </row>
    <row r="1294" spans="1:10" x14ac:dyDescent="0.25">
      <c r="A1294" s="143"/>
      <c r="B1294" s="31"/>
      <c r="C1294" s="31"/>
      <c r="D1294" s="31"/>
      <c r="E1294" s="31"/>
      <c r="F1294" s="144"/>
      <c r="G1294" s="145"/>
      <c r="H1294" s="143"/>
      <c r="I1294" s="30"/>
      <c r="J1294" s="30"/>
    </row>
    <row r="1295" spans="1:10" x14ac:dyDescent="0.25">
      <c r="A1295" s="143"/>
      <c r="B1295" s="31"/>
      <c r="C1295" s="31"/>
      <c r="D1295" s="31"/>
      <c r="E1295" s="31"/>
      <c r="F1295" s="144"/>
      <c r="G1295" s="145"/>
      <c r="H1295" s="143"/>
      <c r="I1295" s="30"/>
      <c r="J1295" s="30"/>
    </row>
    <row r="1296" spans="1:10" x14ac:dyDescent="0.25">
      <c r="A1296" s="143"/>
      <c r="B1296" s="31"/>
      <c r="C1296" s="31"/>
      <c r="D1296" s="31"/>
      <c r="E1296" s="31"/>
      <c r="F1296" s="144"/>
      <c r="G1296" s="145"/>
      <c r="H1296" s="143"/>
      <c r="I1296" s="30"/>
      <c r="J1296" s="30"/>
    </row>
    <row r="1297" spans="1:10" x14ac:dyDescent="0.25">
      <c r="A1297" s="143"/>
      <c r="B1297" s="31"/>
      <c r="C1297" s="31"/>
      <c r="D1297" s="31"/>
      <c r="E1297" s="31"/>
      <c r="F1297" s="144"/>
      <c r="G1297" s="145"/>
      <c r="H1297" s="143"/>
      <c r="I1297" s="30"/>
      <c r="J1297" s="30"/>
    </row>
    <row r="1298" spans="1:10" x14ac:dyDescent="0.25">
      <c r="A1298" s="143"/>
      <c r="B1298" s="31"/>
      <c r="C1298" s="31"/>
      <c r="D1298" s="31"/>
      <c r="E1298" s="31"/>
      <c r="F1298" s="144"/>
      <c r="G1298" s="145"/>
      <c r="H1298" s="143"/>
      <c r="I1298" s="30"/>
      <c r="J1298" s="30"/>
    </row>
    <row r="1299" spans="1:10" x14ac:dyDescent="0.25">
      <c r="A1299" s="143"/>
      <c r="B1299" s="31"/>
      <c r="C1299" s="31"/>
      <c r="D1299" s="31"/>
      <c r="E1299" s="31"/>
      <c r="F1299" s="144"/>
      <c r="G1299" s="145"/>
      <c r="H1299" s="143"/>
      <c r="I1299" s="30"/>
      <c r="J1299" s="30"/>
    </row>
    <row r="1300" spans="1:10" x14ac:dyDescent="0.25">
      <c r="A1300" s="143"/>
      <c r="B1300" s="31"/>
      <c r="C1300" s="31"/>
      <c r="D1300" s="31"/>
      <c r="E1300" s="31"/>
      <c r="F1300" s="144"/>
      <c r="G1300" s="145"/>
      <c r="H1300" s="143"/>
      <c r="I1300" s="30"/>
      <c r="J1300" s="30"/>
    </row>
    <row r="1301" spans="1:10" x14ac:dyDescent="0.25">
      <c r="A1301" s="143"/>
      <c r="B1301" s="31"/>
      <c r="C1301" s="31"/>
      <c r="D1301" s="31"/>
      <c r="E1301" s="31"/>
      <c r="F1301" s="144"/>
      <c r="G1301" s="145"/>
      <c r="H1301" s="143"/>
      <c r="I1301" s="30"/>
      <c r="J1301" s="30"/>
    </row>
    <row r="1302" spans="1:10" x14ac:dyDescent="0.25">
      <c r="A1302" s="143"/>
      <c r="B1302" s="31"/>
      <c r="C1302" s="31"/>
      <c r="D1302" s="31"/>
      <c r="E1302" s="31"/>
      <c r="F1302" s="144"/>
      <c r="G1302" s="145"/>
      <c r="H1302" s="143"/>
      <c r="I1302" s="30"/>
      <c r="J1302" s="30"/>
    </row>
    <row r="1303" spans="1:10" x14ac:dyDescent="0.25">
      <c r="A1303" s="143"/>
      <c r="B1303" s="31"/>
      <c r="C1303" s="31"/>
      <c r="D1303" s="31"/>
      <c r="E1303" s="31"/>
      <c r="F1303" s="144"/>
      <c r="G1303" s="145"/>
      <c r="H1303" s="143"/>
      <c r="I1303" s="30"/>
      <c r="J1303" s="30"/>
    </row>
    <row r="1304" spans="1:10" x14ac:dyDescent="0.25">
      <c r="A1304" s="143"/>
      <c r="B1304" s="31"/>
      <c r="C1304" s="31"/>
      <c r="D1304" s="31"/>
      <c r="E1304" s="31"/>
      <c r="F1304" s="144"/>
      <c r="G1304" s="145"/>
      <c r="H1304" s="143"/>
      <c r="I1304" s="30"/>
      <c r="J1304" s="30"/>
    </row>
    <row r="1305" spans="1:10" x14ac:dyDescent="0.25">
      <c r="A1305" s="143"/>
      <c r="B1305" s="31"/>
      <c r="C1305" s="31"/>
      <c r="D1305" s="31"/>
      <c r="E1305" s="31"/>
      <c r="F1305" s="144"/>
      <c r="G1305" s="145"/>
      <c r="H1305" s="143"/>
      <c r="I1305" s="30"/>
      <c r="J1305" s="30"/>
    </row>
    <row r="1306" spans="1:10" x14ac:dyDescent="0.25">
      <c r="A1306" s="143"/>
      <c r="B1306" s="31"/>
      <c r="C1306" s="31"/>
      <c r="D1306" s="31"/>
      <c r="E1306" s="31"/>
      <c r="F1306" s="144"/>
      <c r="G1306" s="145"/>
      <c r="H1306" s="143"/>
      <c r="I1306" s="30"/>
      <c r="J1306" s="30"/>
    </row>
    <row r="1307" spans="1:10" x14ac:dyDescent="0.25">
      <c r="A1307" s="143"/>
      <c r="B1307" s="31"/>
      <c r="C1307" s="31"/>
      <c r="D1307" s="31"/>
      <c r="E1307" s="31"/>
      <c r="F1307" s="144"/>
      <c r="G1307" s="145"/>
      <c r="H1307" s="143"/>
      <c r="I1307" s="30"/>
      <c r="J1307" s="30"/>
    </row>
    <row r="1308" spans="1:10" x14ac:dyDescent="0.25">
      <c r="A1308" s="143"/>
      <c r="B1308" s="31"/>
      <c r="C1308" s="31"/>
      <c r="D1308" s="31"/>
      <c r="E1308" s="31"/>
      <c r="F1308" s="144"/>
      <c r="G1308" s="145"/>
      <c r="H1308" s="143"/>
      <c r="I1308" s="30"/>
      <c r="J1308" s="30"/>
    </row>
    <row r="1309" spans="1:10" x14ac:dyDescent="0.25">
      <c r="A1309" s="143"/>
      <c r="B1309" s="31"/>
      <c r="C1309" s="31"/>
      <c r="D1309" s="31"/>
      <c r="E1309" s="31"/>
      <c r="F1309" s="144"/>
      <c r="G1309" s="145"/>
      <c r="H1309" s="143"/>
      <c r="I1309" s="30"/>
      <c r="J1309" s="30"/>
    </row>
    <row r="1310" spans="1:10" x14ac:dyDescent="0.25">
      <c r="A1310" s="143"/>
      <c r="B1310" s="31"/>
      <c r="C1310" s="31"/>
      <c r="D1310" s="31"/>
      <c r="E1310" s="31"/>
      <c r="F1310" s="144"/>
      <c r="G1310" s="145"/>
      <c r="H1310" s="143"/>
      <c r="I1310" s="30"/>
      <c r="J1310" s="30"/>
    </row>
    <row r="1311" spans="1:10" x14ac:dyDescent="0.25">
      <c r="A1311" s="143"/>
      <c r="B1311" s="31"/>
      <c r="C1311" s="31"/>
      <c r="D1311" s="31"/>
      <c r="E1311" s="31"/>
      <c r="F1311" s="144"/>
      <c r="G1311" s="145"/>
      <c r="H1311" s="143"/>
      <c r="I1311" s="30"/>
      <c r="J1311" s="30"/>
    </row>
    <row r="1312" spans="1:10" x14ac:dyDescent="0.25">
      <c r="A1312" s="143"/>
      <c r="B1312" s="31"/>
      <c r="C1312" s="31"/>
      <c r="D1312" s="31"/>
      <c r="E1312" s="31"/>
      <c r="F1312" s="144"/>
      <c r="G1312" s="145"/>
      <c r="H1312" s="143"/>
      <c r="I1312" s="30"/>
      <c r="J1312" s="30"/>
    </row>
    <row r="1313" spans="1:10" x14ac:dyDescent="0.25">
      <c r="A1313" s="143"/>
      <c r="B1313" s="31"/>
      <c r="C1313" s="31"/>
      <c r="D1313" s="31"/>
      <c r="E1313" s="31"/>
      <c r="F1313" s="144"/>
      <c r="G1313" s="145"/>
      <c r="H1313" s="143"/>
      <c r="I1313" s="30"/>
      <c r="J1313" s="30"/>
    </row>
    <row r="1314" spans="1:10" x14ac:dyDescent="0.25">
      <c r="A1314" s="143"/>
      <c r="B1314" s="31"/>
      <c r="C1314" s="31"/>
      <c r="D1314" s="31"/>
      <c r="E1314" s="31"/>
      <c r="F1314" s="144"/>
      <c r="G1314" s="145"/>
      <c r="H1314" s="143"/>
      <c r="I1314" s="30"/>
      <c r="J1314" s="30"/>
    </row>
    <row r="1315" spans="1:10" x14ac:dyDescent="0.25">
      <c r="A1315" s="143"/>
      <c r="B1315" s="31"/>
      <c r="C1315" s="31"/>
      <c r="D1315" s="31"/>
      <c r="E1315" s="31"/>
      <c r="F1315" s="144"/>
      <c r="G1315" s="145"/>
      <c r="H1315" s="143"/>
      <c r="I1315" s="30"/>
      <c r="J1315" s="30"/>
    </row>
    <row r="1316" spans="1:10" x14ac:dyDescent="0.25">
      <c r="A1316" s="143"/>
      <c r="B1316" s="31"/>
      <c r="C1316" s="31"/>
      <c r="D1316" s="31"/>
      <c r="E1316" s="31"/>
      <c r="F1316" s="144"/>
      <c r="G1316" s="145"/>
      <c r="H1316" s="143"/>
      <c r="I1316" s="30"/>
      <c r="J1316" s="30"/>
    </row>
    <row r="1317" spans="1:10" x14ac:dyDescent="0.25">
      <c r="A1317" s="143"/>
      <c r="B1317" s="31"/>
      <c r="C1317" s="31"/>
      <c r="D1317" s="31"/>
      <c r="E1317" s="31"/>
      <c r="F1317" s="144"/>
      <c r="G1317" s="145"/>
      <c r="H1317" s="143"/>
      <c r="I1317" s="30"/>
      <c r="J1317" s="30"/>
    </row>
    <row r="1318" spans="1:10" x14ac:dyDescent="0.25">
      <c r="A1318" s="143"/>
      <c r="B1318" s="31"/>
      <c r="C1318" s="31"/>
      <c r="D1318" s="31"/>
      <c r="E1318" s="31"/>
      <c r="F1318" s="144"/>
      <c r="G1318" s="145"/>
      <c r="H1318" s="143"/>
      <c r="I1318" s="30"/>
      <c r="J1318" s="30"/>
    </row>
    <row r="1319" spans="1:10" x14ac:dyDescent="0.25">
      <c r="A1319" s="143"/>
      <c r="B1319" s="31"/>
      <c r="C1319" s="31"/>
      <c r="D1319" s="31"/>
      <c r="E1319" s="31"/>
      <c r="F1319" s="144"/>
      <c r="G1319" s="145"/>
      <c r="H1319" s="143"/>
      <c r="I1319" s="30"/>
      <c r="J1319" s="30"/>
    </row>
    <row r="1320" spans="1:10" x14ac:dyDescent="0.25">
      <c r="A1320" s="143"/>
      <c r="B1320" s="31"/>
      <c r="C1320" s="31"/>
      <c r="D1320" s="31"/>
      <c r="E1320" s="31"/>
      <c r="F1320" s="144"/>
      <c r="G1320" s="145"/>
      <c r="H1320" s="143"/>
      <c r="I1320" s="30"/>
      <c r="J1320" s="30"/>
    </row>
    <row r="1321" spans="1:10" x14ac:dyDescent="0.25">
      <c r="A1321" s="143"/>
      <c r="B1321" s="31"/>
      <c r="C1321" s="31"/>
      <c r="D1321" s="31"/>
      <c r="E1321" s="31"/>
      <c r="F1321" s="144"/>
      <c r="G1321" s="145"/>
      <c r="H1321" s="143"/>
      <c r="I1321" s="30"/>
      <c r="J1321" s="30"/>
    </row>
    <row r="1322" spans="1:10" x14ac:dyDescent="0.25">
      <c r="A1322" s="143"/>
      <c r="B1322" s="31"/>
      <c r="C1322" s="31"/>
      <c r="D1322" s="31"/>
      <c r="E1322" s="31"/>
      <c r="F1322" s="144"/>
      <c r="G1322" s="145"/>
      <c r="H1322" s="143"/>
      <c r="I1322" s="30"/>
      <c r="J1322" s="30"/>
    </row>
    <row r="1323" spans="1:10" x14ac:dyDescent="0.25">
      <c r="A1323" s="143"/>
      <c r="B1323" s="31"/>
      <c r="C1323" s="31"/>
      <c r="D1323" s="31"/>
      <c r="E1323" s="31"/>
      <c r="F1323" s="144"/>
      <c r="G1323" s="145"/>
      <c r="H1323" s="143"/>
      <c r="I1323" s="30"/>
      <c r="J1323" s="30"/>
    </row>
    <row r="1324" spans="1:10" x14ac:dyDescent="0.25">
      <c r="A1324" s="143"/>
      <c r="B1324" s="31"/>
      <c r="C1324" s="31"/>
      <c r="D1324" s="31"/>
      <c r="E1324" s="31"/>
      <c r="F1324" s="144"/>
      <c r="G1324" s="145"/>
      <c r="H1324" s="143"/>
      <c r="I1324" s="30"/>
      <c r="J1324" s="30"/>
    </row>
    <row r="1325" spans="1:10" x14ac:dyDescent="0.25">
      <c r="A1325" s="143"/>
      <c r="B1325" s="31"/>
      <c r="C1325" s="31"/>
      <c r="D1325" s="31"/>
      <c r="E1325" s="31"/>
      <c r="F1325" s="144"/>
      <c r="G1325" s="145"/>
      <c r="H1325" s="143"/>
      <c r="I1325" s="30"/>
      <c r="J1325" s="30"/>
    </row>
    <row r="1326" spans="1:10" x14ac:dyDescent="0.25">
      <c r="A1326" s="143"/>
      <c r="B1326" s="31"/>
      <c r="C1326" s="31"/>
      <c r="D1326" s="31"/>
      <c r="E1326" s="31"/>
      <c r="F1326" s="144"/>
      <c r="G1326" s="145"/>
      <c r="H1326" s="143"/>
      <c r="I1326" s="30"/>
      <c r="J1326" s="30"/>
    </row>
    <row r="1327" spans="1:10" x14ac:dyDescent="0.25">
      <c r="A1327" s="143"/>
      <c r="B1327" s="31"/>
      <c r="C1327" s="31"/>
      <c r="D1327" s="31"/>
      <c r="E1327" s="31"/>
      <c r="F1327" s="144"/>
      <c r="G1327" s="145"/>
      <c r="H1327" s="143"/>
      <c r="I1327" s="30"/>
      <c r="J1327" s="30"/>
    </row>
    <row r="1328" spans="1:10" x14ac:dyDescent="0.25">
      <c r="A1328" s="143"/>
      <c r="B1328" s="31"/>
      <c r="C1328" s="31"/>
      <c r="D1328" s="31"/>
      <c r="E1328" s="31"/>
      <c r="F1328" s="144"/>
      <c r="G1328" s="145"/>
      <c r="H1328" s="143"/>
      <c r="I1328" s="30"/>
      <c r="J1328" s="30"/>
    </row>
    <row r="1329" spans="1:10" x14ac:dyDescent="0.25">
      <c r="A1329" s="143"/>
      <c r="B1329" s="31"/>
      <c r="C1329" s="31"/>
      <c r="D1329" s="31"/>
      <c r="E1329" s="31"/>
      <c r="F1329" s="144"/>
      <c r="G1329" s="145"/>
      <c r="H1329" s="143"/>
      <c r="I1329" s="30"/>
      <c r="J1329" s="30"/>
    </row>
    <row r="1330" spans="1:10" x14ac:dyDescent="0.25">
      <c r="A1330" s="143"/>
      <c r="B1330" s="31"/>
      <c r="C1330" s="31"/>
      <c r="D1330" s="31"/>
      <c r="E1330" s="31"/>
      <c r="F1330" s="144"/>
      <c r="G1330" s="145"/>
      <c r="H1330" s="143"/>
      <c r="I1330" s="30"/>
      <c r="J1330" s="30"/>
    </row>
    <row r="1331" spans="1:10" x14ac:dyDescent="0.25">
      <c r="A1331" s="143"/>
      <c r="B1331" s="31"/>
      <c r="C1331" s="31"/>
      <c r="D1331" s="31"/>
      <c r="E1331" s="31"/>
      <c r="F1331" s="144"/>
      <c r="G1331" s="145"/>
      <c r="H1331" s="143"/>
      <c r="I1331" s="30"/>
      <c r="J1331" s="30"/>
    </row>
    <row r="1332" spans="1:10" x14ac:dyDescent="0.25">
      <c r="A1332" s="143"/>
      <c r="B1332" s="31"/>
      <c r="C1332" s="31"/>
      <c r="D1332" s="31"/>
      <c r="E1332" s="31"/>
      <c r="F1332" s="144"/>
      <c r="G1332" s="145"/>
      <c r="H1332" s="143"/>
      <c r="I1332" s="30"/>
      <c r="J1332" s="30"/>
    </row>
    <row r="1333" spans="1:10" x14ac:dyDescent="0.25">
      <c r="A1333" s="143"/>
      <c r="B1333" s="31"/>
      <c r="C1333" s="31"/>
      <c r="D1333" s="31"/>
      <c r="E1333" s="31"/>
      <c r="F1333" s="144"/>
      <c r="G1333" s="145"/>
      <c r="H1333" s="143"/>
      <c r="I1333" s="30"/>
      <c r="J1333" s="30"/>
    </row>
    <row r="1334" spans="1:10" x14ac:dyDescent="0.25">
      <c r="A1334" s="143"/>
      <c r="B1334" s="31"/>
      <c r="C1334" s="31"/>
      <c r="D1334" s="31"/>
      <c r="E1334" s="31"/>
      <c r="F1334" s="144"/>
      <c r="G1334" s="145"/>
      <c r="H1334" s="143"/>
      <c r="I1334" s="30"/>
      <c r="J1334" s="30"/>
    </row>
    <row r="1335" spans="1:10" x14ac:dyDescent="0.25">
      <c r="A1335" s="143"/>
      <c r="B1335" s="31"/>
      <c r="C1335" s="31"/>
      <c r="D1335" s="31"/>
      <c r="E1335" s="31"/>
      <c r="F1335" s="144"/>
      <c r="G1335" s="145"/>
      <c r="H1335" s="143"/>
      <c r="I1335" s="30"/>
      <c r="J1335" s="30"/>
    </row>
    <row r="1336" spans="1:10" x14ac:dyDescent="0.25">
      <c r="A1336" s="143"/>
      <c r="B1336" s="31"/>
      <c r="C1336" s="31"/>
      <c r="D1336" s="31"/>
      <c r="E1336" s="31"/>
      <c r="F1336" s="144"/>
      <c r="G1336" s="145"/>
      <c r="H1336" s="143"/>
      <c r="I1336" s="30"/>
      <c r="J1336" s="30"/>
    </row>
    <row r="1337" spans="1:10" x14ac:dyDescent="0.25">
      <c r="A1337" s="143"/>
      <c r="B1337" s="31"/>
      <c r="C1337" s="31"/>
      <c r="D1337" s="31"/>
      <c r="E1337" s="31"/>
      <c r="F1337" s="144"/>
      <c r="G1337" s="145"/>
      <c r="H1337" s="143"/>
      <c r="I1337" s="30"/>
      <c r="J1337" s="30"/>
    </row>
    <row r="1338" spans="1:10" x14ac:dyDescent="0.25">
      <c r="A1338" s="143"/>
      <c r="B1338" s="31"/>
      <c r="C1338" s="31"/>
      <c r="D1338" s="31"/>
      <c r="E1338" s="31"/>
      <c r="F1338" s="144"/>
      <c r="G1338" s="145"/>
      <c r="H1338" s="143"/>
      <c r="I1338" s="30"/>
      <c r="J1338" s="30"/>
    </row>
    <row r="1339" spans="1:10" x14ac:dyDescent="0.25">
      <c r="A1339" s="143"/>
      <c r="B1339" s="31"/>
      <c r="C1339" s="31"/>
      <c r="D1339" s="31"/>
      <c r="E1339" s="31"/>
      <c r="F1339" s="144"/>
      <c r="G1339" s="145"/>
      <c r="H1339" s="143"/>
      <c r="I1339" s="30"/>
      <c r="J1339" s="30"/>
    </row>
    <row r="1340" spans="1:10" x14ac:dyDescent="0.25">
      <c r="A1340" s="143"/>
      <c r="B1340" s="31"/>
      <c r="C1340" s="31"/>
      <c r="D1340" s="31"/>
      <c r="E1340" s="31"/>
      <c r="F1340" s="144"/>
      <c r="G1340" s="145"/>
      <c r="H1340" s="143"/>
      <c r="I1340" s="30"/>
      <c r="J1340" s="30"/>
    </row>
    <row r="1341" spans="1:10" x14ac:dyDescent="0.25">
      <c r="A1341" s="143"/>
      <c r="B1341" s="31"/>
      <c r="C1341" s="31"/>
      <c r="D1341" s="31"/>
      <c r="E1341" s="31"/>
      <c r="F1341" s="144"/>
      <c r="G1341" s="145"/>
      <c r="H1341" s="143"/>
      <c r="I1341" s="30"/>
      <c r="J1341" s="30"/>
    </row>
    <row r="1342" spans="1:10" x14ac:dyDescent="0.25">
      <c r="A1342" s="143"/>
      <c r="B1342" s="31"/>
      <c r="C1342" s="31"/>
      <c r="D1342" s="31"/>
      <c r="E1342" s="31"/>
      <c r="F1342" s="144"/>
      <c r="G1342" s="145"/>
      <c r="H1342" s="143"/>
      <c r="I1342" s="30"/>
      <c r="J1342" s="30"/>
    </row>
    <row r="1343" spans="1:10" x14ac:dyDescent="0.25">
      <c r="A1343" s="143"/>
      <c r="B1343" s="31"/>
      <c r="C1343" s="31"/>
      <c r="D1343" s="31"/>
      <c r="E1343" s="31"/>
      <c r="F1343" s="144"/>
      <c r="G1343" s="145"/>
      <c r="H1343" s="143"/>
      <c r="I1343" s="30"/>
      <c r="J1343" s="30"/>
    </row>
    <row r="1344" spans="1:10" x14ac:dyDescent="0.25">
      <c r="A1344" s="143"/>
      <c r="B1344" s="31"/>
      <c r="C1344" s="31"/>
      <c r="D1344" s="31"/>
      <c r="E1344" s="31"/>
      <c r="F1344" s="144"/>
      <c r="G1344" s="145"/>
      <c r="H1344" s="143"/>
      <c r="I1344" s="30"/>
      <c r="J1344" s="30"/>
    </row>
    <row r="1345" spans="1:10" x14ac:dyDescent="0.25">
      <c r="A1345" s="143"/>
      <c r="B1345" s="31"/>
      <c r="C1345" s="31"/>
      <c r="D1345" s="31"/>
      <c r="E1345" s="31"/>
      <c r="F1345" s="144"/>
      <c r="G1345" s="145"/>
      <c r="H1345" s="143"/>
      <c r="I1345" s="30"/>
      <c r="J1345" s="30"/>
    </row>
    <row r="1346" spans="1:10" x14ac:dyDescent="0.25">
      <c r="A1346" s="143"/>
      <c r="B1346" s="31"/>
      <c r="C1346" s="31"/>
      <c r="D1346" s="31"/>
      <c r="E1346" s="31"/>
      <c r="F1346" s="144"/>
      <c r="G1346" s="145"/>
      <c r="H1346" s="143"/>
      <c r="I1346" s="30"/>
      <c r="J1346" s="30"/>
    </row>
    <row r="1347" spans="1:10" x14ac:dyDescent="0.25">
      <c r="A1347" s="143"/>
      <c r="B1347" s="31"/>
      <c r="C1347" s="31"/>
      <c r="D1347" s="31"/>
      <c r="E1347" s="31"/>
      <c r="F1347" s="144"/>
      <c r="G1347" s="145"/>
      <c r="H1347" s="143"/>
      <c r="I1347" s="30"/>
      <c r="J1347" s="30"/>
    </row>
    <row r="1348" spans="1:10" x14ac:dyDescent="0.25">
      <c r="A1348" s="143"/>
      <c r="B1348" s="31"/>
      <c r="C1348" s="31"/>
      <c r="D1348" s="31"/>
      <c r="E1348" s="31"/>
      <c r="F1348" s="144"/>
      <c r="G1348" s="145"/>
      <c r="H1348" s="143"/>
      <c r="I1348" s="30"/>
      <c r="J1348" s="30"/>
    </row>
    <row r="1349" spans="1:10" x14ac:dyDescent="0.25">
      <c r="A1349" s="143"/>
      <c r="B1349" s="31"/>
      <c r="C1349" s="31"/>
      <c r="D1349" s="31"/>
      <c r="E1349" s="31"/>
      <c r="F1349" s="144"/>
      <c r="G1349" s="145"/>
      <c r="H1349" s="143"/>
      <c r="I1349" s="30"/>
      <c r="J1349" s="30"/>
    </row>
    <row r="1350" spans="1:10" x14ac:dyDescent="0.25">
      <c r="A1350" s="143"/>
      <c r="B1350" s="31"/>
      <c r="C1350" s="31"/>
      <c r="D1350" s="31"/>
      <c r="E1350" s="31"/>
      <c r="F1350" s="144"/>
      <c r="G1350" s="145"/>
      <c r="H1350" s="143"/>
      <c r="I1350" s="30"/>
      <c r="J1350" s="30"/>
    </row>
    <row r="1351" spans="1:10" x14ac:dyDescent="0.25">
      <c r="A1351" s="143"/>
      <c r="B1351" s="31"/>
      <c r="C1351" s="31"/>
      <c r="D1351" s="31"/>
      <c r="E1351" s="31"/>
      <c r="F1351" s="144"/>
      <c r="G1351" s="145"/>
      <c r="H1351" s="143"/>
      <c r="I1351" s="30"/>
      <c r="J1351" s="30"/>
    </row>
    <row r="1352" spans="1:10" x14ac:dyDescent="0.25">
      <c r="A1352" s="143"/>
      <c r="B1352" s="31"/>
      <c r="C1352" s="31"/>
      <c r="D1352" s="31"/>
      <c r="E1352" s="31"/>
      <c r="F1352" s="144"/>
      <c r="G1352" s="145"/>
      <c r="H1352" s="143"/>
      <c r="I1352" s="30"/>
      <c r="J1352" s="30"/>
    </row>
    <row r="1353" spans="1:10" x14ac:dyDescent="0.25">
      <c r="A1353" s="143"/>
      <c r="B1353" s="31"/>
      <c r="C1353" s="31"/>
      <c r="D1353" s="31"/>
      <c r="E1353" s="31"/>
      <c r="F1353" s="144"/>
      <c r="G1353" s="145"/>
      <c r="H1353" s="143"/>
      <c r="I1353" s="30"/>
      <c r="J1353" s="30"/>
    </row>
    <row r="1354" spans="1:10" x14ac:dyDescent="0.25">
      <c r="A1354" s="143"/>
      <c r="B1354" s="31"/>
      <c r="C1354" s="31"/>
      <c r="D1354" s="31"/>
      <c r="E1354" s="31"/>
      <c r="F1354" s="144"/>
      <c r="G1354" s="145"/>
      <c r="H1354" s="143"/>
      <c r="I1354" s="30"/>
      <c r="J1354" s="30"/>
    </row>
    <row r="1355" spans="1:10" x14ac:dyDescent="0.25">
      <c r="A1355" s="143"/>
      <c r="B1355" s="31"/>
      <c r="C1355" s="31"/>
      <c r="D1355" s="31"/>
      <c r="E1355" s="31"/>
      <c r="F1355" s="144"/>
      <c r="G1355" s="145"/>
      <c r="H1355" s="143"/>
      <c r="I1355" s="30"/>
      <c r="J1355" s="30"/>
    </row>
    <row r="1356" spans="1:10" x14ac:dyDescent="0.25">
      <c r="A1356" s="143"/>
      <c r="B1356" s="31"/>
      <c r="C1356" s="31"/>
      <c r="D1356" s="31"/>
      <c r="E1356" s="31"/>
      <c r="F1356" s="144"/>
      <c r="G1356" s="145"/>
      <c r="H1356" s="143"/>
      <c r="I1356" s="30"/>
      <c r="J1356" s="30"/>
    </row>
    <row r="1357" spans="1:10" x14ac:dyDescent="0.25">
      <c r="A1357" s="143"/>
      <c r="B1357" s="31"/>
      <c r="C1357" s="31"/>
      <c r="D1357" s="31"/>
      <c r="E1357" s="31"/>
      <c r="F1357" s="144"/>
      <c r="G1357" s="145"/>
      <c r="H1357" s="143"/>
      <c r="I1357" s="30"/>
      <c r="J1357" s="30"/>
    </row>
    <row r="1358" spans="1:10" x14ac:dyDescent="0.25">
      <c r="A1358" s="143"/>
      <c r="B1358" s="31"/>
      <c r="C1358" s="31"/>
      <c r="D1358" s="31"/>
      <c r="E1358" s="31"/>
      <c r="F1358" s="144"/>
      <c r="G1358" s="145"/>
      <c r="H1358" s="143"/>
      <c r="I1358" s="30"/>
      <c r="J1358" s="30"/>
    </row>
    <row r="1359" spans="1:10" x14ac:dyDescent="0.25">
      <c r="A1359" s="143"/>
      <c r="B1359" s="31"/>
      <c r="C1359" s="31"/>
      <c r="D1359" s="31"/>
      <c r="E1359" s="31"/>
      <c r="F1359" s="144"/>
      <c r="G1359" s="145"/>
      <c r="H1359" s="143"/>
      <c r="I1359" s="30"/>
      <c r="J1359" s="30"/>
    </row>
    <row r="1360" spans="1:10" x14ac:dyDescent="0.25">
      <c r="A1360" s="143"/>
      <c r="B1360" s="31"/>
      <c r="C1360" s="31"/>
      <c r="D1360" s="31"/>
      <c r="E1360" s="31"/>
      <c r="F1360" s="144"/>
      <c r="G1360" s="145"/>
      <c r="H1360" s="143"/>
      <c r="I1360" s="30"/>
      <c r="J1360" s="30"/>
    </row>
    <row r="1361" spans="1:10" x14ac:dyDescent="0.25">
      <c r="A1361" s="143"/>
      <c r="B1361" s="31"/>
      <c r="C1361" s="31"/>
      <c r="D1361" s="31"/>
      <c r="E1361" s="31"/>
      <c r="F1361" s="144"/>
      <c r="G1361" s="145"/>
      <c r="H1361" s="143"/>
      <c r="I1361" s="30"/>
      <c r="J1361" s="30"/>
    </row>
    <row r="1362" spans="1:10" x14ac:dyDescent="0.25">
      <c r="A1362" s="143"/>
      <c r="B1362" s="31"/>
      <c r="C1362" s="31"/>
      <c r="D1362" s="31"/>
      <c r="E1362" s="31"/>
      <c r="F1362" s="144"/>
      <c r="G1362" s="145"/>
      <c r="H1362" s="143"/>
      <c r="I1362" s="30"/>
      <c r="J1362" s="30"/>
    </row>
    <row r="1363" spans="1:10" x14ac:dyDescent="0.25">
      <c r="A1363" s="143"/>
      <c r="B1363" s="31"/>
      <c r="C1363" s="31"/>
      <c r="D1363" s="31"/>
      <c r="E1363" s="31"/>
      <c r="F1363" s="144"/>
      <c r="G1363" s="145"/>
      <c r="H1363" s="143"/>
      <c r="I1363" s="30"/>
      <c r="J1363" s="30"/>
    </row>
    <row r="1364" spans="1:10" x14ac:dyDescent="0.25">
      <c r="A1364" s="143"/>
      <c r="B1364" s="31"/>
      <c r="C1364" s="31"/>
      <c r="D1364" s="31"/>
      <c r="E1364" s="31"/>
      <c r="F1364" s="144"/>
      <c r="G1364" s="145"/>
      <c r="H1364" s="143"/>
      <c r="I1364" s="30"/>
      <c r="J1364" s="30"/>
    </row>
    <row r="1365" spans="1:10" x14ac:dyDescent="0.25">
      <c r="A1365" s="143"/>
      <c r="B1365" s="31"/>
      <c r="C1365" s="31"/>
      <c r="D1365" s="31"/>
      <c r="E1365" s="31"/>
      <c r="F1365" s="144"/>
      <c r="G1365" s="145"/>
      <c r="H1365" s="143"/>
      <c r="I1365" s="30"/>
      <c r="J1365" s="30"/>
    </row>
    <row r="1366" spans="1:10" x14ac:dyDescent="0.25">
      <c r="A1366" s="143"/>
      <c r="B1366" s="31"/>
      <c r="C1366" s="31"/>
      <c r="D1366" s="31"/>
      <c r="E1366" s="31"/>
      <c r="F1366" s="144"/>
      <c r="G1366" s="145"/>
      <c r="H1366" s="143"/>
      <c r="I1366" s="30"/>
      <c r="J1366" s="30"/>
    </row>
    <row r="1367" spans="1:10" x14ac:dyDescent="0.25">
      <c r="A1367" s="143"/>
      <c r="B1367" s="31"/>
      <c r="C1367" s="31"/>
      <c r="D1367" s="31"/>
      <c r="E1367" s="31"/>
      <c r="F1367" s="144"/>
      <c r="G1367" s="145"/>
      <c r="H1367" s="143"/>
      <c r="I1367" s="30"/>
      <c r="J1367" s="30"/>
    </row>
    <row r="1368" spans="1:10" x14ac:dyDescent="0.25">
      <c r="A1368" s="143"/>
      <c r="B1368" s="31"/>
      <c r="C1368" s="31"/>
      <c r="D1368" s="31"/>
      <c r="E1368" s="31"/>
      <c r="F1368" s="144"/>
      <c r="G1368" s="145"/>
      <c r="H1368" s="143"/>
      <c r="I1368" s="30"/>
      <c r="J1368" s="30"/>
    </row>
    <row r="1369" spans="1:10" x14ac:dyDescent="0.25">
      <c r="A1369" s="143"/>
      <c r="B1369" s="31"/>
      <c r="C1369" s="31"/>
      <c r="D1369" s="31"/>
      <c r="E1369" s="31"/>
      <c r="F1369" s="144"/>
      <c r="G1369" s="145"/>
      <c r="H1369" s="143"/>
      <c r="I1369" s="30"/>
      <c r="J1369" s="30"/>
    </row>
    <row r="1370" spans="1:10" x14ac:dyDescent="0.25">
      <c r="A1370" s="143"/>
      <c r="B1370" s="31"/>
      <c r="C1370" s="31"/>
      <c r="D1370" s="31"/>
      <c r="E1370" s="31"/>
      <c r="F1370" s="144"/>
      <c r="G1370" s="145"/>
      <c r="H1370" s="143"/>
      <c r="I1370" s="30"/>
      <c r="J1370" s="30"/>
    </row>
    <row r="1371" spans="1:10" x14ac:dyDescent="0.25">
      <c r="A1371" s="143"/>
      <c r="B1371" s="31"/>
      <c r="C1371" s="31"/>
      <c r="D1371" s="31"/>
      <c r="E1371" s="31"/>
      <c r="F1371" s="144"/>
      <c r="G1371" s="145"/>
      <c r="H1371" s="143"/>
      <c r="I1371" s="30"/>
      <c r="J1371" s="30"/>
    </row>
    <row r="1372" spans="1:10" x14ac:dyDescent="0.25">
      <c r="A1372" s="143"/>
      <c r="B1372" s="31"/>
      <c r="C1372" s="31"/>
      <c r="D1372" s="31"/>
      <c r="E1372" s="31"/>
      <c r="F1372" s="144"/>
      <c r="G1372" s="145"/>
      <c r="H1372" s="143"/>
      <c r="I1372" s="30"/>
      <c r="J1372" s="30"/>
    </row>
    <row r="1373" spans="1:10" x14ac:dyDescent="0.25">
      <c r="A1373" s="143"/>
      <c r="B1373" s="31"/>
      <c r="C1373" s="31"/>
      <c r="D1373" s="31"/>
      <c r="E1373" s="31"/>
      <c r="F1373" s="144"/>
      <c r="G1373" s="145"/>
      <c r="H1373" s="143"/>
      <c r="I1373" s="30"/>
      <c r="J1373" s="30"/>
    </row>
    <row r="1374" spans="1:10" x14ac:dyDescent="0.25">
      <c r="A1374" s="143"/>
      <c r="B1374" s="31"/>
      <c r="C1374" s="31"/>
      <c r="D1374" s="31"/>
      <c r="E1374" s="31"/>
      <c r="F1374" s="144"/>
      <c r="G1374" s="145"/>
      <c r="H1374" s="143"/>
      <c r="I1374" s="30"/>
      <c r="J1374" s="30"/>
    </row>
    <row r="1375" spans="1:10" x14ac:dyDescent="0.25">
      <c r="A1375" s="143"/>
      <c r="B1375" s="31"/>
      <c r="C1375" s="31"/>
      <c r="D1375" s="31"/>
      <c r="E1375" s="31"/>
      <c r="F1375" s="144"/>
      <c r="G1375" s="145"/>
      <c r="H1375" s="143"/>
      <c r="I1375" s="30"/>
      <c r="J1375" s="30"/>
    </row>
    <row r="1376" spans="1:10" x14ac:dyDescent="0.25">
      <c r="A1376" s="143"/>
      <c r="B1376" s="31"/>
      <c r="C1376" s="31"/>
      <c r="D1376" s="31"/>
      <c r="E1376" s="31"/>
      <c r="F1376" s="144"/>
      <c r="G1376" s="145"/>
      <c r="H1376" s="143"/>
      <c r="I1376" s="30"/>
      <c r="J1376" s="30"/>
    </row>
    <row r="1377" spans="1:10" x14ac:dyDescent="0.25">
      <c r="A1377" s="143"/>
      <c r="B1377" s="31"/>
      <c r="C1377" s="31"/>
      <c r="D1377" s="31"/>
      <c r="E1377" s="31"/>
      <c r="F1377" s="144"/>
      <c r="G1377" s="145"/>
      <c r="H1377" s="143"/>
      <c r="I1377" s="30"/>
      <c r="J1377" s="30"/>
    </row>
    <row r="1378" spans="1:10" x14ac:dyDescent="0.25">
      <c r="A1378" s="143"/>
      <c r="B1378" s="31"/>
      <c r="C1378" s="31"/>
      <c r="D1378" s="31"/>
      <c r="E1378" s="31"/>
      <c r="F1378" s="144"/>
      <c r="G1378" s="145"/>
      <c r="H1378" s="143"/>
      <c r="I1378" s="30"/>
      <c r="J1378" s="30"/>
    </row>
    <row r="1379" spans="1:10" x14ac:dyDescent="0.25">
      <c r="A1379" s="143"/>
      <c r="B1379" s="31"/>
      <c r="C1379" s="31"/>
      <c r="D1379" s="31"/>
      <c r="E1379" s="31"/>
      <c r="F1379" s="144"/>
      <c r="G1379" s="145"/>
      <c r="H1379" s="143"/>
      <c r="I1379" s="30"/>
      <c r="J1379" s="30"/>
    </row>
    <row r="1380" spans="1:10" x14ac:dyDescent="0.25">
      <c r="A1380" s="143"/>
      <c r="B1380" s="31"/>
      <c r="C1380" s="31"/>
      <c r="D1380" s="31"/>
      <c r="E1380" s="31"/>
      <c r="F1380" s="144"/>
      <c r="G1380" s="145"/>
      <c r="H1380" s="143"/>
      <c r="I1380" s="30"/>
      <c r="J1380" s="30"/>
    </row>
    <row r="1381" spans="1:10" x14ac:dyDescent="0.25">
      <c r="A1381" s="143"/>
      <c r="B1381" s="31"/>
      <c r="C1381" s="31"/>
      <c r="D1381" s="31"/>
      <c r="E1381" s="31"/>
      <c r="F1381" s="144"/>
      <c r="G1381" s="145"/>
      <c r="H1381" s="143"/>
      <c r="I1381" s="30"/>
      <c r="J1381" s="30"/>
    </row>
    <row r="1382" spans="1:10" x14ac:dyDescent="0.25">
      <c r="A1382" s="143"/>
      <c r="B1382" s="31"/>
      <c r="C1382" s="31"/>
      <c r="D1382" s="31"/>
      <c r="E1382" s="31"/>
      <c r="F1382" s="144"/>
      <c r="G1382" s="145"/>
      <c r="H1382" s="143"/>
      <c r="I1382" s="30"/>
      <c r="J1382" s="30"/>
    </row>
    <row r="1383" spans="1:10" x14ac:dyDescent="0.25">
      <c r="A1383" s="143"/>
      <c r="B1383" s="31"/>
      <c r="C1383" s="31"/>
      <c r="D1383" s="31"/>
      <c r="E1383" s="31"/>
      <c r="F1383" s="144"/>
      <c r="G1383" s="145"/>
      <c r="H1383" s="143"/>
      <c r="I1383" s="30"/>
      <c r="J1383" s="30"/>
    </row>
    <row r="1384" spans="1:10" x14ac:dyDescent="0.25">
      <c r="A1384" s="143"/>
      <c r="B1384" s="31"/>
      <c r="C1384" s="31"/>
      <c r="D1384" s="31"/>
      <c r="E1384" s="31"/>
      <c r="F1384" s="144"/>
      <c r="G1384" s="145"/>
      <c r="H1384" s="143"/>
      <c r="I1384" s="30"/>
      <c r="J1384" s="30"/>
    </row>
    <row r="1385" spans="1:10" x14ac:dyDescent="0.25">
      <c r="A1385" s="143"/>
      <c r="B1385" s="31"/>
      <c r="C1385" s="31"/>
      <c r="D1385" s="31"/>
      <c r="E1385" s="31"/>
      <c r="F1385" s="144"/>
      <c r="G1385" s="145"/>
      <c r="H1385" s="143"/>
      <c r="I1385" s="30"/>
      <c r="J1385" s="30"/>
    </row>
    <row r="1386" spans="1:10" x14ac:dyDescent="0.25">
      <c r="A1386" s="143"/>
      <c r="B1386" s="31"/>
      <c r="C1386" s="31"/>
      <c r="D1386" s="31"/>
      <c r="E1386" s="31"/>
      <c r="F1386" s="144"/>
      <c r="G1386" s="145"/>
      <c r="H1386" s="143"/>
      <c r="I1386" s="30"/>
      <c r="J1386" s="30"/>
    </row>
    <row r="1387" spans="1:10" x14ac:dyDescent="0.25">
      <c r="A1387" s="143"/>
      <c r="B1387" s="31"/>
      <c r="C1387" s="31"/>
      <c r="D1387" s="31"/>
      <c r="E1387" s="31"/>
      <c r="F1387" s="144"/>
      <c r="G1387" s="145"/>
      <c r="H1387" s="143"/>
      <c r="I1387" s="30"/>
      <c r="J1387" s="30"/>
    </row>
    <row r="1388" spans="1:10" x14ac:dyDescent="0.25">
      <c r="A1388" s="143"/>
      <c r="B1388" s="31"/>
      <c r="C1388" s="31"/>
      <c r="D1388" s="31"/>
      <c r="E1388" s="31"/>
      <c r="F1388" s="144"/>
      <c r="G1388" s="145"/>
      <c r="H1388" s="143"/>
      <c r="I1388" s="30"/>
      <c r="J1388" s="30"/>
    </row>
    <row r="1389" spans="1:10" x14ac:dyDescent="0.25">
      <c r="A1389" s="143"/>
      <c r="B1389" s="31"/>
      <c r="C1389" s="31"/>
      <c r="D1389" s="31"/>
      <c r="E1389" s="31"/>
      <c r="F1389" s="144"/>
      <c r="G1389" s="145"/>
      <c r="H1389" s="143"/>
      <c r="I1389" s="30"/>
      <c r="J1389" s="30"/>
    </row>
    <row r="1390" spans="1:10" x14ac:dyDescent="0.25">
      <c r="A1390" s="143"/>
      <c r="B1390" s="31"/>
      <c r="C1390" s="31"/>
      <c r="D1390" s="31"/>
      <c r="E1390" s="31"/>
      <c r="F1390" s="144"/>
      <c r="G1390" s="145"/>
      <c r="H1390" s="143"/>
      <c r="I1390" s="30"/>
      <c r="J1390" s="30"/>
    </row>
    <row r="1391" spans="1:10" x14ac:dyDescent="0.25">
      <c r="A1391" s="143"/>
      <c r="B1391" s="31"/>
      <c r="C1391" s="31"/>
      <c r="D1391" s="31"/>
      <c r="E1391" s="31"/>
      <c r="F1391" s="144"/>
      <c r="G1391" s="145"/>
      <c r="H1391" s="143"/>
      <c r="I1391" s="30"/>
      <c r="J1391" s="30"/>
    </row>
    <row r="1392" spans="1:10" x14ac:dyDescent="0.25">
      <c r="A1392" s="143"/>
      <c r="B1392" s="31"/>
      <c r="C1392" s="31"/>
      <c r="D1392" s="31"/>
      <c r="E1392" s="31"/>
      <c r="F1392" s="144"/>
      <c r="G1392" s="145"/>
      <c r="H1392" s="143"/>
      <c r="I1392" s="30"/>
      <c r="J1392" s="30"/>
    </row>
    <row r="1393" spans="1:10" x14ac:dyDescent="0.25">
      <c r="A1393" s="143"/>
      <c r="B1393" s="31"/>
      <c r="C1393" s="31"/>
      <c r="D1393" s="31"/>
      <c r="E1393" s="31"/>
      <c r="F1393" s="144"/>
      <c r="G1393" s="145"/>
      <c r="H1393" s="143"/>
      <c r="I1393" s="30"/>
      <c r="J1393" s="30"/>
    </row>
    <row r="1394" spans="1:10" x14ac:dyDescent="0.25">
      <c r="A1394" s="143"/>
      <c r="B1394" s="31"/>
      <c r="C1394" s="31"/>
      <c r="D1394" s="31"/>
      <c r="E1394" s="31"/>
      <c r="F1394" s="144"/>
      <c r="G1394" s="145"/>
      <c r="H1394" s="143"/>
      <c r="I1394" s="30"/>
      <c r="J1394" s="30"/>
    </row>
    <row r="1395" spans="1:10" x14ac:dyDescent="0.25">
      <c r="A1395" s="143"/>
      <c r="B1395" s="31"/>
      <c r="C1395" s="31"/>
      <c r="D1395" s="31"/>
      <c r="E1395" s="31"/>
      <c r="F1395" s="144"/>
      <c r="G1395" s="145"/>
      <c r="H1395" s="143"/>
      <c r="I1395" s="30"/>
      <c r="J1395" s="30"/>
    </row>
    <row r="1396" spans="1:10" x14ac:dyDescent="0.25">
      <c r="A1396" s="143"/>
      <c r="B1396" s="31"/>
      <c r="C1396" s="31"/>
      <c r="D1396" s="31"/>
      <c r="E1396" s="31"/>
      <c r="F1396" s="144"/>
      <c r="G1396" s="145"/>
      <c r="H1396" s="143"/>
      <c r="I1396" s="30"/>
      <c r="J1396" s="30"/>
    </row>
    <row r="1397" spans="1:10" x14ac:dyDescent="0.25">
      <c r="A1397" s="143"/>
      <c r="B1397" s="31"/>
      <c r="C1397" s="31"/>
      <c r="D1397" s="31"/>
      <c r="E1397" s="31"/>
      <c r="F1397" s="144"/>
      <c r="G1397" s="145"/>
      <c r="H1397" s="143"/>
      <c r="I1397" s="30"/>
      <c r="J1397" s="30"/>
    </row>
    <row r="1398" spans="1:10" x14ac:dyDescent="0.25">
      <c r="A1398" s="143"/>
      <c r="B1398" s="31"/>
      <c r="C1398" s="31"/>
      <c r="D1398" s="31"/>
      <c r="E1398" s="31"/>
      <c r="F1398" s="144"/>
      <c r="G1398" s="145"/>
      <c r="H1398" s="143"/>
      <c r="I1398" s="30"/>
      <c r="J1398" s="30"/>
    </row>
    <row r="1399" spans="1:10" x14ac:dyDescent="0.25">
      <c r="A1399" s="143"/>
      <c r="B1399" s="31"/>
      <c r="C1399" s="31"/>
      <c r="D1399" s="31"/>
      <c r="E1399" s="31"/>
      <c r="F1399" s="144"/>
      <c r="G1399" s="145"/>
      <c r="H1399" s="143"/>
      <c r="I1399" s="30"/>
      <c r="J1399" s="30"/>
    </row>
    <row r="1400" spans="1:10" x14ac:dyDescent="0.25">
      <c r="A1400" s="143"/>
      <c r="B1400" s="31"/>
      <c r="C1400" s="31"/>
      <c r="D1400" s="31"/>
      <c r="E1400" s="31"/>
      <c r="F1400" s="144"/>
      <c r="G1400" s="145"/>
      <c r="H1400" s="143"/>
      <c r="I1400" s="30"/>
      <c r="J1400" s="30"/>
    </row>
    <row r="1401" spans="1:10" x14ac:dyDescent="0.25">
      <c r="A1401" s="143"/>
      <c r="B1401" s="31"/>
      <c r="C1401" s="31"/>
      <c r="D1401" s="31"/>
      <c r="E1401" s="31"/>
      <c r="F1401" s="144"/>
      <c r="G1401" s="145"/>
      <c r="H1401" s="143"/>
      <c r="I1401" s="30"/>
      <c r="J1401" s="30"/>
    </row>
    <row r="1402" spans="1:10" x14ac:dyDescent="0.25">
      <c r="A1402" s="143"/>
      <c r="B1402" s="31"/>
      <c r="C1402" s="31"/>
      <c r="D1402" s="31"/>
      <c r="E1402" s="31"/>
      <c r="F1402" s="144"/>
      <c r="G1402" s="145"/>
      <c r="H1402" s="143"/>
      <c r="I1402" s="30"/>
      <c r="J1402" s="30"/>
    </row>
    <row r="1403" spans="1:10" x14ac:dyDescent="0.25">
      <c r="A1403" s="143"/>
      <c r="B1403" s="31"/>
      <c r="C1403" s="31"/>
      <c r="D1403" s="31"/>
      <c r="E1403" s="31"/>
      <c r="F1403" s="144"/>
      <c r="G1403" s="145"/>
      <c r="H1403" s="143"/>
      <c r="I1403" s="30"/>
      <c r="J1403" s="30"/>
    </row>
    <row r="1404" spans="1:10" x14ac:dyDescent="0.25">
      <c r="A1404" s="143"/>
      <c r="B1404" s="31"/>
      <c r="C1404" s="31"/>
      <c r="D1404" s="31"/>
      <c r="E1404" s="31"/>
      <c r="F1404" s="144"/>
      <c r="G1404" s="145"/>
      <c r="H1404" s="143"/>
      <c r="I1404" s="30"/>
      <c r="J1404" s="30"/>
    </row>
    <row r="1405" spans="1:10" x14ac:dyDescent="0.25">
      <c r="A1405" s="143"/>
      <c r="B1405" s="31"/>
      <c r="C1405" s="31"/>
      <c r="D1405" s="31"/>
      <c r="E1405" s="31"/>
      <c r="F1405" s="144"/>
      <c r="G1405" s="145"/>
      <c r="H1405" s="143"/>
      <c r="I1405" s="30"/>
      <c r="J1405" s="30"/>
    </row>
    <row r="1406" spans="1:10" x14ac:dyDescent="0.25">
      <c r="A1406" s="143"/>
      <c r="B1406" s="31"/>
      <c r="C1406" s="31"/>
      <c r="D1406" s="31"/>
      <c r="E1406" s="31"/>
      <c r="F1406" s="144"/>
      <c r="G1406" s="145"/>
      <c r="H1406" s="143"/>
      <c r="I1406" s="30"/>
      <c r="J1406" s="30"/>
    </row>
    <row r="1407" spans="1:10" x14ac:dyDescent="0.25">
      <c r="A1407" s="143"/>
      <c r="B1407" s="31"/>
      <c r="C1407" s="31"/>
      <c r="D1407" s="31"/>
      <c r="E1407" s="31"/>
      <c r="F1407" s="144"/>
      <c r="G1407" s="145"/>
      <c r="H1407" s="143"/>
      <c r="I1407" s="30"/>
      <c r="J1407" s="30"/>
    </row>
    <row r="1408" spans="1:10" x14ac:dyDescent="0.25">
      <c r="A1408" s="143"/>
      <c r="B1408" s="31"/>
      <c r="C1408" s="31"/>
      <c r="D1408" s="31"/>
      <c r="E1408" s="31"/>
      <c r="F1408" s="144"/>
      <c r="G1408" s="145"/>
      <c r="H1408" s="143"/>
      <c r="I1408" s="30"/>
      <c r="J1408" s="30"/>
    </row>
    <row r="1409" spans="1:10" x14ac:dyDescent="0.25">
      <c r="A1409" s="143"/>
      <c r="B1409" s="31"/>
      <c r="C1409" s="31"/>
      <c r="D1409" s="31"/>
      <c r="E1409" s="31"/>
      <c r="F1409" s="144"/>
      <c r="G1409" s="145"/>
      <c r="H1409" s="143"/>
      <c r="I1409" s="30"/>
      <c r="J1409" s="30"/>
    </row>
    <row r="1410" spans="1:10" x14ac:dyDescent="0.25">
      <c r="A1410" s="143"/>
      <c r="B1410" s="31"/>
      <c r="C1410" s="31"/>
      <c r="D1410" s="31"/>
      <c r="E1410" s="31"/>
      <c r="F1410" s="144"/>
      <c r="G1410" s="145"/>
      <c r="H1410" s="143"/>
      <c r="I1410" s="30"/>
      <c r="J1410" s="30"/>
    </row>
    <row r="1411" spans="1:10" x14ac:dyDescent="0.25">
      <c r="A1411" s="143"/>
      <c r="B1411" s="31"/>
      <c r="C1411" s="31"/>
      <c r="D1411" s="31"/>
      <c r="E1411" s="31"/>
      <c r="F1411" s="144"/>
      <c r="G1411" s="145"/>
      <c r="H1411" s="143"/>
      <c r="I1411" s="30"/>
      <c r="J1411" s="30"/>
    </row>
    <row r="1412" spans="1:10" x14ac:dyDescent="0.25">
      <c r="A1412" s="143"/>
      <c r="B1412" s="31"/>
      <c r="C1412" s="31"/>
      <c r="D1412" s="31"/>
      <c r="E1412" s="31"/>
      <c r="F1412" s="144"/>
      <c r="G1412" s="145"/>
      <c r="H1412" s="143"/>
      <c r="I1412" s="30"/>
      <c r="J1412" s="30"/>
    </row>
    <row r="1413" spans="1:10" x14ac:dyDescent="0.25">
      <c r="A1413" s="143"/>
      <c r="B1413" s="31"/>
      <c r="C1413" s="31"/>
      <c r="D1413" s="31"/>
      <c r="E1413" s="31"/>
      <c r="F1413" s="144"/>
      <c r="G1413" s="145"/>
      <c r="H1413" s="143"/>
      <c r="I1413" s="30"/>
      <c r="J1413" s="30"/>
    </row>
    <row r="1414" spans="1:10" x14ac:dyDescent="0.25">
      <c r="A1414" s="143"/>
      <c r="B1414" s="31"/>
      <c r="C1414" s="31"/>
      <c r="D1414" s="31"/>
      <c r="E1414" s="31"/>
      <c r="F1414" s="144"/>
      <c r="G1414" s="145"/>
      <c r="H1414" s="143"/>
      <c r="I1414" s="30"/>
      <c r="J1414" s="30"/>
    </row>
    <row r="1415" spans="1:10" x14ac:dyDescent="0.25">
      <c r="A1415" s="143"/>
      <c r="B1415" s="31"/>
      <c r="C1415" s="31"/>
      <c r="D1415" s="31"/>
      <c r="E1415" s="31"/>
      <c r="F1415" s="144"/>
      <c r="G1415" s="145"/>
      <c r="H1415" s="143"/>
      <c r="I1415" s="30"/>
      <c r="J1415" s="30"/>
    </row>
    <row r="1416" spans="1:10" x14ac:dyDescent="0.25">
      <c r="A1416" s="143"/>
      <c r="B1416" s="31"/>
      <c r="C1416" s="31"/>
      <c r="D1416" s="31"/>
      <c r="E1416" s="31"/>
      <c r="F1416" s="144"/>
      <c r="G1416" s="145"/>
      <c r="H1416" s="143"/>
      <c r="I1416" s="30"/>
      <c r="J1416" s="30"/>
    </row>
    <row r="1417" spans="1:10" x14ac:dyDescent="0.25">
      <c r="A1417" s="143"/>
      <c r="B1417" s="31"/>
      <c r="C1417" s="31"/>
      <c r="D1417" s="31"/>
      <c r="E1417" s="31"/>
      <c r="F1417" s="144"/>
      <c r="G1417" s="145"/>
      <c r="H1417" s="143"/>
      <c r="I1417" s="30"/>
      <c r="J1417" s="30"/>
    </row>
    <row r="1418" spans="1:10" x14ac:dyDescent="0.25">
      <c r="A1418" s="143"/>
      <c r="B1418" s="31"/>
      <c r="C1418" s="31"/>
      <c r="D1418" s="31"/>
      <c r="E1418" s="31"/>
      <c r="F1418" s="144"/>
      <c r="G1418" s="145"/>
      <c r="H1418" s="143"/>
      <c r="I1418" s="30"/>
      <c r="J1418" s="30"/>
    </row>
    <row r="1419" spans="1:10" x14ac:dyDescent="0.25">
      <c r="A1419" s="143"/>
      <c r="B1419" s="31"/>
      <c r="C1419" s="31"/>
      <c r="D1419" s="31"/>
      <c r="E1419" s="31"/>
      <c r="F1419" s="144"/>
      <c r="G1419" s="145"/>
      <c r="H1419" s="143"/>
      <c r="I1419" s="30"/>
      <c r="J1419" s="30"/>
    </row>
    <row r="1420" spans="1:10" x14ac:dyDescent="0.25">
      <c r="A1420" s="143"/>
      <c r="B1420" s="31"/>
      <c r="C1420" s="31"/>
      <c r="D1420" s="31"/>
      <c r="E1420" s="31"/>
      <c r="F1420" s="144"/>
      <c r="G1420" s="145"/>
      <c r="H1420" s="143"/>
      <c r="I1420" s="30"/>
      <c r="J1420" s="30"/>
    </row>
    <row r="1421" spans="1:10" x14ac:dyDescent="0.25">
      <c r="A1421" s="143"/>
      <c r="B1421" s="31"/>
      <c r="C1421" s="31"/>
      <c r="D1421" s="31"/>
      <c r="E1421" s="31"/>
      <c r="F1421" s="144"/>
      <c r="G1421" s="145"/>
      <c r="H1421" s="143"/>
      <c r="I1421" s="30"/>
      <c r="J1421" s="30"/>
    </row>
    <row r="1422" spans="1:10" x14ac:dyDescent="0.25">
      <c r="A1422" s="143"/>
      <c r="B1422" s="31"/>
      <c r="C1422" s="31"/>
      <c r="D1422" s="31"/>
      <c r="E1422" s="31"/>
      <c r="F1422" s="144"/>
      <c r="G1422" s="145"/>
      <c r="H1422" s="143"/>
      <c r="I1422" s="30"/>
      <c r="J1422" s="30"/>
    </row>
    <row r="1423" spans="1:10" x14ac:dyDescent="0.25">
      <c r="A1423" s="143"/>
      <c r="B1423" s="31"/>
      <c r="C1423" s="31"/>
      <c r="D1423" s="31"/>
      <c r="E1423" s="31"/>
      <c r="F1423" s="144"/>
      <c r="G1423" s="145"/>
      <c r="H1423" s="143"/>
      <c r="I1423" s="30"/>
      <c r="J1423" s="30"/>
    </row>
    <row r="1424" spans="1:10" x14ac:dyDescent="0.25">
      <c r="A1424" s="143"/>
      <c r="B1424" s="31"/>
      <c r="C1424" s="31"/>
      <c r="D1424" s="31"/>
      <c r="E1424" s="31"/>
      <c r="F1424" s="144"/>
      <c r="G1424" s="145"/>
      <c r="H1424" s="143"/>
      <c r="I1424" s="30"/>
      <c r="J1424" s="30"/>
    </row>
    <row r="1425" spans="1:10" x14ac:dyDescent="0.25">
      <c r="A1425" s="143"/>
      <c r="B1425" s="31"/>
      <c r="C1425" s="31"/>
      <c r="D1425" s="31"/>
      <c r="E1425" s="31"/>
      <c r="F1425" s="144"/>
      <c r="G1425" s="145"/>
      <c r="H1425" s="143"/>
      <c r="I1425" s="30"/>
      <c r="J1425" s="30"/>
    </row>
    <row r="1426" spans="1:10" x14ac:dyDescent="0.25">
      <c r="A1426" s="143"/>
      <c r="B1426" s="31"/>
      <c r="C1426" s="31"/>
      <c r="D1426" s="31"/>
      <c r="E1426" s="31"/>
      <c r="F1426" s="144"/>
      <c r="G1426" s="145"/>
      <c r="H1426" s="143"/>
      <c r="I1426" s="30"/>
      <c r="J1426" s="30"/>
    </row>
    <row r="1427" spans="1:10" x14ac:dyDescent="0.25">
      <c r="A1427" s="143"/>
      <c r="B1427" s="31"/>
      <c r="C1427" s="31"/>
      <c r="D1427" s="31"/>
      <c r="E1427" s="31"/>
      <c r="F1427" s="144"/>
      <c r="G1427" s="145"/>
      <c r="H1427" s="143"/>
      <c r="I1427" s="30"/>
      <c r="J1427" s="30"/>
    </row>
    <row r="1428" spans="1:10" x14ac:dyDescent="0.25">
      <c r="A1428" s="143"/>
      <c r="B1428" s="31"/>
      <c r="C1428" s="31"/>
      <c r="D1428" s="31"/>
      <c r="E1428" s="31"/>
      <c r="F1428" s="144"/>
      <c r="G1428" s="145"/>
      <c r="H1428" s="143"/>
      <c r="I1428" s="30"/>
      <c r="J1428" s="30"/>
    </row>
    <row r="1429" spans="1:10" x14ac:dyDescent="0.25">
      <c r="A1429" s="143"/>
      <c r="B1429" s="31"/>
      <c r="C1429" s="31"/>
      <c r="D1429" s="31"/>
      <c r="E1429" s="31"/>
      <c r="F1429" s="144"/>
      <c r="G1429" s="145"/>
      <c r="H1429" s="143"/>
      <c r="I1429" s="30"/>
      <c r="J1429" s="30"/>
    </row>
    <row r="1430" spans="1:10" x14ac:dyDescent="0.25">
      <c r="A1430" s="143"/>
      <c r="B1430" s="31"/>
      <c r="C1430" s="31"/>
      <c r="D1430" s="31"/>
      <c r="E1430" s="31"/>
      <c r="F1430" s="144"/>
      <c r="G1430" s="145"/>
      <c r="H1430" s="143"/>
      <c r="I1430" s="30"/>
      <c r="J1430" s="30"/>
    </row>
    <row r="1431" spans="1:10" x14ac:dyDescent="0.25">
      <c r="A1431" s="143"/>
      <c r="B1431" s="31"/>
      <c r="C1431" s="31"/>
      <c r="D1431" s="31"/>
      <c r="E1431" s="31"/>
      <c r="F1431" s="144"/>
      <c r="G1431" s="145"/>
      <c r="H1431" s="143"/>
      <c r="I1431" s="30"/>
      <c r="J1431" s="30"/>
    </row>
    <row r="1432" spans="1:10" x14ac:dyDescent="0.25">
      <c r="A1432" s="143"/>
      <c r="B1432" s="31"/>
      <c r="C1432" s="31"/>
      <c r="D1432" s="31"/>
      <c r="E1432" s="31"/>
      <c r="F1432" s="144"/>
      <c r="G1432" s="145"/>
      <c r="H1432" s="143"/>
      <c r="I1432" s="30"/>
      <c r="J1432" s="30"/>
    </row>
    <row r="1433" spans="1:10" x14ac:dyDescent="0.25">
      <c r="A1433" s="143"/>
      <c r="B1433" s="31"/>
      <c r="C1433" s="31"/>
      <c r="D1433" s="31"/>
      <c r="E1433" s="31"/>
      <c r="F1433" s="144"/>
      <c r="G1433" s="145"/>
      <c r="H1433" s="143"/>
      <c r="I1433" s="30"/>
      <c r="J1433" s="30"/>
    </row>
    <row r="1434" spans="1:10" x14ac:dyDescent="0.25">
      <c r="A1434" s="143"/>
      <c r="B1434" s="31"/>
      <c r="C1434" s="31"/>
      <c r="D1434" s="31"/>
      <c r="E1434" s="31"/>
      <c r="F1434" s="144"/>
      <c r="G1434" s="145"/>
      <c r="H1434" s="143"/>
      <c r="I1434" s="30"/>
      <c r="J1434" s="30"/>
    </row>
    <row r="1435" spans="1:10" x14ac:dyDescent="0.25">
      <c r="A1435" s="143"/>
      <c r="B1435" s="31"/>
      <c r="C1435" s="31"/>
      <c r="D1435" s="31"/>
      <c r="E1435" s="31"/>
      <c r="F1435" s="144"/>
      <c r="G1435" s="145"/>
      <c r="H1435" s="143"/>
      <c r="I1435" s="30"/>
      <c r="J1435" s="30"/>
    </row>
    <row r="1436" spans="1:10" x14ac:dyDescent="0.25">
      <c r="A1436" s="143"/>
      <c r="B1436" s="31"/>
      <c r="C1436" s="31"/>
      <c r="D1436" s="31"/>
      <c r="E1436" s="31"/>
      <c r="F1436" s="144"/>
      <c r="G1436" s="145"/>
      <c r="H1436" s="143"/>
      <c r="I1436" s="30"/>
      <c r="J1436" s="30"/>
    </row>
    <row r="1437" spans="1:10" x14ac:dyDescent="0.25">
      <c r="A1437" s="143"/>
      <c r="B1437" s="31"/>
      <c r="C1437" s="31"/>
      <c r="D1437" s="31"/>
      <c r="E1437" s="31"/>
      <c r="F1437" s="144"/>
      <c r="G1437" s="145"/>
      <c r="H1437" s="143"/>
      <c r="I1437" s="30"/>
      <c r="J1437" s="30"/>
    </row>
    <row r="1438" spans="1:10" x14ac:dyDescent="0.25">
      <c r="A1438" s="143"/>
      <c r="B1438" s="31"/>
      <c r="C1438" s="31"/>
      <c r="D1438" s="31"/>
      <c r="E1438" s="31"/>
      <c r="F1438" s="144"/>
      <c r="G1438" s="145"/>
      <c r="H1438" s="143"/>
      <c r="I1438" s="30"/>
      <c r="J1438" s="30"/>
    </row>
    <row r="1439" spans="1:10" x14ac:dyDescent="0.25">
      <c r="A1439" s="143"/>
      <c r="B1439" s="31"/>
      <c r="C1439" s="31"/>
      <c r="D1439" s="31"/>
      <c r="E1439" s="31"/>
      <c r="F1439" s="144"/>
      <c r="G1439" s="145"/>
      <c r="H1439" s="143"/>
      <c r="I1439" s="30"/>
      <c r="J1439" s="30"/>
    </row>
    <row r="1440" spans="1:10" x14ac:dyDescent="0.25">
      <c r="A1440" s="143"/>
      <c r="B1440" s="31"/>
      <c r="C1440" s="31"/>
      <c r="D1440" s="31"/>
      <c r="E1440" s="31"/>
      <c r="F1440" s="144"/>
      <c r="G1440" s="145"/>
      <c r="H1440" s="143"/>
      <c r="I1440" s="30"/>
      <c r="J1440" s="30"/>
    </row>
    <row r="1441" spans="1:10" x14ac:dyDescent="0.25">
      <c r="A1441" s="143"/>
      <c r="B1441" s="31"/>
      <c r="C1441" s="31"/>
      <c r="D1441" s="31"/>
      <c r="E1441" s="31"/>
      <c r="F1441" s="144"/>
      <c r="G1441" s="145"/>
      <c r="H1441" s="143"/>
      <c r="I1441" s="30"/>
      <c r="J1441" s="30"/>
    </row>
    <row r="1442" spans="1:10" x14ac:dyDescent="0.25">
      <c r="A1442" s="143"/>
      <c r="B1442" s="31"/>
      <c r="C1442" s="31"/>
      <c r="D1442" s="31"/>
      <c r="E1442" s="31"/>
      <c r="F1442" s="144"/>
      <c r="G1442" s="145"/>
      <c r="H1442" s="143"/>
      <c r="I1442" s="30"/>
      <c r="J1442" s="30"/>
    </row>
    <row r="1443" spans="1:10" x14ac:dyDescent="0.25">
      <c r="A1443" s="143"/>
      <c r="B1443" s="31"/>
      <c r="C1443" s="31"/>
      <c r="D1443" s="31"/>
      <c r="E1443" s="31"/>
      <c r="F1443" s="144"/>
      <c r="G1443" s="145"/>
      <c r="H1443" s="143"/>
      <c r="I1443" s="30"/>
      <c r="J1443" s="30"/>
    </row>
    <row r="1444" spans="1:10" x14ac:dyDescent="0.25">
      <c r="A1444" s="143"/>
      <c r="B1444" s="31"/>
      <c r="C1444" s="31"/>
      <c r="D1444" s="31"/>
      <c r="E1444" s="31"/>
      <c r="F1444" s="144"/>
      <c r="G1444" s="145"/>
      <c r="H1444" s="143"/>
      <c r="I1444" s="30"/>
      <c r="J1444" s="30"/>
    </row>
    <row r="1445" spans="1:10" x14ac:dyDescent="0.25">
      <c r="A1445" s="143"/>
      <c r="B1445" s="31"/>
      <c r="C1445" s="31"/>
      <c r="D1445" s="31"/>
      <c r="E1445" s="31"/>
      <c r="F1445" s="144"/>
      <c r="G1445" s="145"/>
      <c r="H1445" s="143"/>
      <c r="I1445" s="30"/>
      <c r="J1445" s="30"/>
    </row>
    <row r="1446" spans="1:10" x14ac:dyDescent="0.25">
      <c r="A1446" s="143"/>
      <c r="B1446" s="31"/>
      <c r="C1446" s="31"/>
      <c r="D1446" s="31"/>
      <c r="E1446" s="31"/>
      <c r="F1446" s="144"/>
      <c r="G1446" s="145"/>
      <c r="H1446" s="143"/>
      <c r="I1446" s="30"/>
      <c r="J1446" s="30"/>
    </row>
    <row r="1447" spans="1:10" x14ac:dyDescent="0.25">
      <c r="A1447" s="143"/>
      <c r="B1447" s="31"/>
      <c r="C1447" s="31"/>
      <c r="D1447" s="31"/>
      <c r="E1447" s="31"/>
      <c r="F1447" s="144"/>
      <c r="G1447" s="145"/>
      <c r="H1447" s="143"/>
      <c r="I1447" s="30"/>
      <c r="J1447" s="30"/>
    </row>
    <row r="1448" spans="1:10" x14ac:dyDescent="0.25">
      <c r="A1448" s="143"/>
      <c r="B1448" s="31"/>
      <c r="C1448" s="31"/>
      <c r="D1448" s="31"/>
      <c r="E1448" s="31"/>
      <c r="F1448" s="144"/>
      <c r="G1448" s="145"/>
      <c r="H1448" s="143"/>
      <c r="I1448" s="30"/>
      <c r="J1448" s="30"/>
    </row>
    <row r="1449" spans="1:10" x14ac:dyDescent="0.25">
      <c r="A1449" s="143"/>
      <c r="B1449" s="31"/>
      <c r="C1449" s="31"/>
      <c r="D1449" s="31"/>
      <c r="E1449" s="31"/>
      <c r="F1449" s="144"/>
      <c r="G1449" s="145"/>
      <c r="H1449" s="143"/>
      <c r="I1449" s="30"/>
      <c r="J1449" s="30"/>
    </row>
    <row r="1450" spans="1:10" x14ac:dyDescent="0.25">
      <c r="A1450" s="143"/>
      <c r="B1450" s="31"/>
      <c r="C1450" s="31"/>
      <c r="D1450" s="31"/>
      <c r="E1450" s="31"/>
      <c r="F1450" s="144"/>
      <c r="G1450" s="145"/>
      <c r="H1450" s="143"/>
      <c r="I1450" s="30"/>
      <c r="J1450" s="30"/>
    </row>
    <row r="1451" spans="1:10" x14ac:dyDescent="0.25">
      <c r="A1451" s="143"/>
      <c r="B1451" s="31"/>
      <c r="C1451" s="31"/>
      <c r="D1451" s="31"/>
      <c r="E1451" s="31"/>
      <c r="F1451" s="144"/>
      <c r="G1451" s="145"/>
      <c r="H1451" s="143"/>
      <c r="I1451" s="30"/>
      <c r="J1451" s="30"/>
    </row>
    <row r="1452" spans="1:10" x14ac:dyDescent="0.25">
      <c r="A1452" s="143"/>
      <c r="B1452" s="31"/>
      <c r="C1452" s="31"/>
      <c r="D1452" s="31"/>
      <c r="E1452" s="31"/>
      <c r="F1452" s="144"/>
      <c r="G1452" s="145"/>
      <c r="H1452" s="143"/>
      <c r="I1452" s="30"/>
      <c r="J1452" s="30"/>
    </row>
    <row r="1453" spans="1:10" x14ac:dyDescent="0.25">
      <c r="A1453" s="143"/>
      <c r="B1453" s="31"/>
      <c r="C1453" s="31"/>
      <c r="D1453" s="31"/>
      <c r="E1453" s="31"/>
      <c r="F1453" s="144"/>
      <c r="G1453" s="145"/>
      <c r="H1453" s="143"/>
      <c r="I1453" s="30"/>
      <c r="J1453" s="30"/>
    </row>
    <row r="1454" spans="1:10" x14ac:dyDescent="0.25">
      <c r="A1454" s="143"/>
      <c r="B1454" s="31"/>
      <c r="C1454" s="31"/>
      <c r="D1454" s="31"/>
      <c r="E1454" s="31"/>
      <c r="F1454" s="144"/>
      <c r="G1454" s="145"/>
      <c r="H1454" s="143"/>
      <c r="I1454" s="30"/>
      <c r="J1454" s="30"/>
    </row>
    <row r="1455" spans="1:10" x14ac:dyDescent="0.25">
      <c r="A1455" s="143"/>
      <c r="B1455" s="31"/>
      <c r="C1455" s="31"/>
      <c r="D1455" s="31"/>
      <c r="E1455" s="31"/>
      <c r="F1455" s="144"/>
      <c r="G1455" s="145"/>
      <c r="H1455" s="143"/>
      <c r="I1455" s="30"/>
      <c r="J1455" s="30"/>
    </row>
    <row r="1456" spans="1:10" x14ac:dyDescent="0.25">
      <c r="A1456" s="143"/>
      <c r="B1456" s="31"/>
      <c r="C1456" s="31"/>
      <c r="D1456" s="31"/>
      <c r="E1456" s="31"/>
      <c r="F1456" s="144"/>
      <c r="G1456" s="145"/>
      <c r="H1456" s="143"/>
      <c r="I1456" s="30"/>
      <c r="J1456" s="30"/>
    </row>
    <row r="1457" spans="1:10" x14ac:dyDescent="0.25">
      <c r="A1457" s="143"/>
      <c r="B1457" s="31"/>
      <c r="C1457" s="31"/>
      <c r="D1457" s="31"/>
      <c r="E1457" s="31"/>
      <c r="F1457" s="144"/>
      <c r="G1457" s="145"/>
      <c r="H1457" s="143"/>
      <c r="I1457" s="30"/>
      <c r="J1457" s="30"/>
    </row>
    <row r="1458" spans="1:10" x14ac:dyDescent="0.25">
      <c r="A1458" s="143"/>
      <c r="B1458" s="31"/>
      <c r="C1458" s="31"/>
      <c r="D1458" s="31"/>
      <c r="E1458" s="31"/>
      <c r="F1458" s="144"/>
      <c r="G1458" s="145"/>
      <c r="H1458" s="143"/>
      <c r="I1458" s="30"/>
      <c r="J1458" s="30"/>
    </row>
    <row r="1459" spans="1:10" x14ac:dyDescent="0.25">
      <c r="A1459" s="143"/>
      <c r="B1459" s="31"/>
      <c r="C1459" s="31"/>
      <c r="D1459" s="31"/>
      <c r="E1459" s="31"/>
      <c r="F1459" s="144"/>
      <c r="G1459" s="145"/>
      <c r="H1459" s="143"/>
      <c r="I1459" s="30"/>
      <c r="J1459" s="30"/>
    </row>
    <row r="1460" spans="1:10" x14ac:dyDescent="0.25">
      <c r="A1460" s="143"/>
      <c r="B1460" s="31"/>
      <c r="C1460" s="31"/>
      <c r="D1460" s="31"/>
      <c r="E1460" s="31"/>
      <c r="F1460" s="144"/>
      <c r="G1460" s="145"/>
      <c r="H1460" s="143"/>
      <c r="I1460" s="30"/>
      <c r="J1460" s="30"/>
    </row>
    <row r="1461" spans="1:10" x14ac:dyDescent="0.25">
      <c r="A1461" s="143"/>
      <c r="B1461" s="31"/>
      <c r="C1461" s="31"/>
      <c r="D1461" s="31"/>
      <c r="E1461" s="31"/>
      <c r="F1461" s="144"/>
      <c r="G1461" s="145"/>
      <c r="H1461" s="143"/>
      <c r="I1461" s="30"/>
      <c r="J1461" s="30"/>
    </row>
    <row r="1462" spans="1:10" x14ac:dyDescent="0.25">
      <c r="A1462" s="143"/>
      <c r="B1462" s="31"/>
      <c r="C1462" s="31"/>
      <c r="D1462" s="31"/>
      <c r="E1462" s="31"/>
      <c r="F1462" s="144"/>
      <c r="G1462" s="145"/>
      <c r="H1462" s="143"/>
      <c r="I1462" s="30"/>
      <c r="J1462" s="30"/>
    </row>
    <row r="1463" spans="1:10" x14ac:dyDescent="0.25">
      <c r="A1463" s="143"/>
      <c r="B1463" s="31"/>
      <c r="C1463" s="31"/>
      <c r="D1463" s="31"/>
      <c r="E1463" s="31"/>
      <c r="F1463" s="144"/>
      <c r="G1463" s="145"/>
      <c r="H1463" s="143"/>
      <c r="I1463" s="30"/>
      <c r="J1463" s="30"/>
    </row>
    <row r="1464" spans="1:10" x14ac:dyDescent="0.25">
      <c r="A1464" s="143"/>
      <c r="B1464" s="31"/>
      <c r="C1464" s="31"/>
      <c r="D1464" s="31"/>
      <c r="E1464" s="31"/>
      <c r="F1464" s="144"/>
      <c r="G1464" s="145"/>
      <c r="H1464" s="143"/>
      <c r="I1464" s="30"/>
      <c r="J1464" s="30"/>
    </row>
    <row r="1465" spans="1:10" x14ac:dyDescent="0.25">
      <c r="A1465" s="143"/>
      <c r="B1465" s="31"/>
      <c r="C1465" s="31"/>
      <c r="D1465" s="31"/>
      <c r="E1465" s="31"/>
      <c r="F1465" s="144"/>
      <c r="G1465" s="145"/>
      <c r="H1465" s="143"/>
      <c r="I1465" s="30"/>
      <c r="J1465" s="30"/>
    </row>
    <row r="1466" spans="1:10" x14ac:dyDescent="0.25">
      <c r="A1466" s="143"/>
      <c r="B1466" s="31"/>
      <c r="C1466" s="31"/>
      <c r="D1466" s="31"/>
      <c r="E1466" s="31"/>
      <c r="F1466" s="144"/>
      <c r="G1466" s="145"/>
      <c r="H1466" s="143"/>
      <c r="I1466" s="30"/>
      <c r="J1466" s="30"/>
    </row>
    <row r="1467" spans="1:10" x14ac:dyDescent="0.25">
      <c r="A1467" s="143"/>
      <c r="B1467" s="31"/>
      <c r="C1467" s="31"/>
      <c r="D1467" s="31"/>
      <c r="E1467" s="31"/>
      <c r="F1467" s="144"/>
      <c r="G1467" s="145"/>
      <c r="H1467" s="143"/>
      <c r="I1467" s="30"/>
      <c r="J1467" s="30"/>
    </row>
    <row r="1468" spans="1:10" x14ac:dyDescent="0.25">
      <c r="A1468" s="143"/>
      <c r="B1468" s="31"/>
      <c r="C1468" s="31"/>
      <c r="D1468" s="31"/>
      <c r="E1468" s="31"/>
      <c r="F1468" s="144"/>
      <c r="G1468" s="145"/>
      <c r="H1468" s="143"/>
      <c r="I1468" s="30"/>
      <c r="J1468" s="30"/>
    </row>
    <row r="1469" spans="1:10" x14ac:dyDescent="0.25">
      <c r="A1469" s="143"/>
      <c r="B1469" s="31"/>
      <c r="C1469" s="31"/>
      <c r="D1469" s="31"/>
      <c r="E1469" s="31"/>
      <c r="F1469" s="144"/>
      <c r="G1469" s="145"/>
      <c r="H1469" s="143"/>
      <c r="I1469" s="30"/>
      <c r="J1469" s="30"/>
    </row>
    <row r="1470" spans="1:10" x14ac:dyDescent="0.25">
      <c r="A1470" s="143"/>
      <c r="B1470" s="31"/>
      <c r="C1470" s="31"/>
      <c r="D1470" s="31"/>
      <c r="E1470" s="31"/>
      <c r="F1470" s="144"/>
      <c r="G1470" s="145"/>
      <c r="H1470" s="143"/>
      <c r="I1470" s="30"/>
      <c r="J1470" s="30"/>
    </row>
    <row r="1471" spans="1:10" x14ac:dyDescent="0.25">
      <c r="A1471" s="143"/>
      <c r="B1471" s="31"/>
      <c r="C1471" s="31"/>
      <c r="D1471" s="31"/>
      <c r="E1471" s="31"/>
      <c r="F1471" s="144"/>
      <c r="G1471" s="145"/>
      <c r="H1471" s="143"/>
      <c r="I1471" s="30"/>
      <c r="J1471" s="30"/>
    </row>
    <row r="1472" spans="1:10" x14ac:dyDescent="0.25">
      <c r="A1472" s="143"/>
      <c r="B1472" s="31"/>
      <c r="C1472" s="31"/>
      <c r="D1472" s="31"/>
      <c r="E1472" s="31"/>
      <c r="F1472" s="144"/>
      <c r="G1472" s="145"/>
      <c r="H1472" s="143"/>
      <c r="I1472" s="30"/>
      <c r="J1472" s="30"/>
    </row>
    <row r="1473" spans="1:10" x14ac:dyDescent="0.25">
      <c r="A1473" s="143"/>
      <c r="B1473" s="31"/>
      <c r="C1473" s="31"/>
      <c r="D1473" s="31"/>
      <c r="E1473" s="31"/>
      <c r="F1473" s="144"/>
      <c r="G1473" s="145"/>
      <c r="H1473" s="143"/>
      <c r="I1473" s="30"/>
      <c r="J1473" s="30"/>
    </row>
    <row r="1474" spans="1:10" x14ac:dyDescent="0.25">
      <c r="A1474" s="143"/>
      <c r="B1474" s="31"/>
      <c r="C1474" s="31"/>
      <c r="D1474" s="31"/>
      <c r="E1474" s="31"/>
      <c r="F1474" s="144"/>
      <c r="G1474" s="145"/>
      <c r="H1474" s="143"/>
      <c r="I1474" s="30"/>
      <c r="J1474" s="30"/>
    </row>
    <row r="1475" spans="1:10" x14ac:dyDescent="0.25">
      <c r="A1475" s="143"/>
      <c r="B1475" s="31"/>
      <c r="C1475" s="31"/>
      <c r="D1475" s="31"/>
      <c r="E1475" s="31"/>
      <c r="F1475" s="144"/>
      <c r="G1475" s="145"/>
      <c r="H1475" s="143"/>
      <c r="I1475" s="30"/>
      <c r="J1475" s="30"/>
    </row>
    <row r="1476" spans="1:10" x14ac:dyDescent="0.25">
      <c r="A1476" s="143"/>
      <c r="B1476" s="31"/>
      <c r="C1476" s="31"/>
      <c r="D1476" s="31"/>
      <c r="E1476" s="31"/>
      <c r="F1476" s="144"/>
      <c r="G1476" s="145"/>
      <c r="H1476" s="143"/>
      <c r="I1476" s="30"/>
      <c r="J1476" s="30"/>
    </row>
    <row r="1477" spans="1:10" x14ac:dyDescent="0.25">
      <c r="A1477" s="143"/>
      <c r="B1477" s="31"/>
      <c r="C1477" s="31"/>
      <c r="D1477" s="31"/>
      <c r="E1477" s="31"/>
      <c r="F1477" s="144"/>
      <c r="G1477" s="145"/>
      <c r="H1477" s="143"/>
      <c r="I1477" s="30"/>
      <c r="J1477" s="30"/>
    </row>
    <row r="1478" spans="1:10" x14ac:dyDescent="0.25">
      <c r="A1478" s="143"/>
      <c r="B1478" s="31"/>
      <c r="C1478" s="31"/>
      <c r="D1478" s="31"/>
      <c r="E1478" s="31"/>
      <c r="F1478" s="144"/>
      <c r="G1478" s="145"/>
      <c r="H1478" s="143"/>
      <c r="I1478" s="30"/>
      <c r="J1478" s="30"/>
    </row>
    <row r="1479" spans="1:10" x14ac:dyDescent="0.25">
      <c r="A1479" s="143"/>
      <c r="B1479" s="31"/>
      <c r="C1479" s="31"/>
      <c r="D1479" s="31"/>
      <c r="E1479" s="31"/>
      <c r="F1479" s="144"/>
      <c r="G1479" s="145"/>
      <c r="H1479" s="143"/>
      <c r="I1479" s="30"/>
      <c r="J1479" s="30"/>
    </row>
    <row r="1480" spans="1:10" x14ac:dyDescent="0.25">
      <c r="A1480" s="143"/>
      <c r="B1480" s="31"/>
      <c r="C1480" s="31"/>
      <c r="D1480" s="31"/>
      <c r="E1480" s="31"/>
      <c r="F1480" s="144"/>
      <c r="G1480" s="145"/>
      <c r="H1480" s="143"/>
      <c r="I1480" s="30"/>
      <c r="J1480" s="30"/>
    </row>
    <row r="1481" spans="1:10" x14ac:dyDescent="0.25">
      <c r="A1481" s="143"/>
      <c r="B1481" s="31"/>
      <c r="C1481" s="31"/>
      <c r="D1481" s="31"/>
      <c r="E1481" s="31"/>
      <c r="F1481" s="144"/>
      <c r="G1481" s="145"/>
      <c r="H1481" s="143"/>
      <c r="I1481" s="30"/>
      <c r="J1481" s="30"/>
    </row>
    <row r="1482" spans="1:10" x14ac:dyDescent="0.25">
      <c r="A1482" s="143"/>
      <c r="B1482" s="31"/>
      <c r="C1482" s="31"/>
      <c r="D1482" s="31"/>
      <c r="E1482" s="31"/>
      <c r="F1482" s="144"/>
      <c r="G1482" s="145"/>
      <c r="H1482" s="143"/>
      <c r="I1482" s="30"/>
      <c r="J1482" s="30"/>
    </row>
    <row r="1483" spans="1:10" x14ac:dyDescent="0.25">
      <c r="A1483" s="143"/>
      <c r="B1483" s="31"/>
      <c r="C1483" s="31"/>
      <c r="D1483" s="31"/>
      <c r="E1483" s="31"/>
      <c r="F1483" s="144"/>
      <c r="G1483" s="145"/>
      <c r="H1483" s="143"/>
      <c r="I1483" s="30"/>
      <c r="J1483" s="30"/>
    </row>
    <row r="1484" spans="1:10" x14ac:dyDescent="0.25">
      <c r="A1484" s="143"/>
      <c r="B1484" s="31"/>
      <c r="C1484" s="31"/>
      <c r="D1484" s="31"/>
      <c r="E1484" s="31"/>
      <c r="F1484" s="144"/>
      <c r="G1484" s="145"/>
      <c r="H1484" s="143"/>
      <c r="I1484" s="30"/>
      <c r="J1484" s="30"/>
    </row>
    <row r="1485" spans="1:10" x14ac:dyDescent="0.25">
      <c r="A1485" s="143"/>
      <c r="B1485" s="31"/>
      <c r="C1485" s="31"/>
      <c r="D1485" s="31"/>
      <c r="E1485" s="31"/>
      <c r="F1485" s="144"/>
      <c r="G1485" s="145"/>
      <c r="H1485" s="143"/>
      <c r="I1485" s="30"/>
      <c r="J1485" s="30"/>
    </row>
    <row r="1486" spans="1:10" x14ac:dyDescent="0.25">
      <c r="A1486" s="143"/>
      <c r="B1486" s="31"/>
      <c r="C1486" s="31"/>
      <c r="D1486" s="31"/>
      <c r="E1486" s="31"/>
      <c r="F1486" s="144"/>
      <c r="G1486" s="145"/>
      <c r="H1486" s="143"/>
      <c r="I1486" s="30"/>
      <c r="J1486" s="30"/>
    </row>
    <row r="1487" spans="1:10" x14ac:dyDescent="0.25">
      <c r="A1487" s="143"/>
      <c r="B1487" s="31"/>
      <c r="C1487" s="31"/>
      <c r="D1487" s="31"/>
      <c r="E1487" s="31"/>
      <c r="F1487" s="144"/>
      <c r="G1487" s="145"/>
      <c r="H1487" s="143"/>
      <c r="I1487" s="30"/>
      <c r="J1487" s="30"/>
    </row>
    <row r="1488" spans="1:10" x14ac:dyDescent="0.25">
      <c r="A1488" s="143"/>
      <c r="B1488" s="31"/>
      <c r="C1488" s="31"/>
      <c r="D1488" s="31"/>
      <c r="E1488" s="31"/>
      <c r="F1488" s="144"/>
      <c r="G1488" s="145"/>
      <c r="H1488" s="143"/>
      <c r="I1488" s="30"/>
      <c r="J1488" s="30"/>
    </row>
    <row r="1489" spans="1:10" x14ac:dyDescent="0.25">
      <c r="A1489" s="143"/>
      <c r="B1489" s="31"/>
      <c r="C1489" s="31"/>
      <c r="D1489" s="31"/>
      <c r="E1489" s="31"/>
      <c r="F1489" s="144"/>
      <c r="G1489" s="145"/>
      <c r="H1489" s="143"/>
      <c r="I1489" s="30"/>
      <c r="J1489" s="30"/>
    </row>
    <row r="1490" spans="1:10" x14ac:dyDescent="0.25">
      <c r="A1490" s="143"/>
      <c r="B1490" s="31"/>
      <c r="C1490" s="31"/>
      <c r="D1490" s="31"/>
      <c r="E1490" s="31"/>
      <c r="F1490" s="144"/>
      <c r="G1490" s="145"/>
      <c r="H1490" s="143"/>
      <c r="I1490" s="30"/>
      <c r="J1490" s="30"/>
    </row>
    <row r="1491" spans="1:10" x14ac:dyDescent="0.25">
      <c r="A1491" s="143"/>
      <c r="B1491" s="31"/>
      <c r="C1491" s="31"/>
      <c r="D1491" s="31"/>
      <c r="E1491" s="31"/>
      <c r="F1491" s="144"/>
      <c r="G1491" s="145"/>
      <c r="H1491" s="143"/>
      <c r="I1491" s="30"/>
      <c r="J1491" s="30"/>
    </row>
    <row r="1492" spans="1:10" x14ac:dyDescent="0.25">
      <c r="A1492" s="143"/>
      <c r="B1492" s="31"/>
      <c r="C1492" s="31"/>
      <c r="D1492" s="31"/>
      <c r="E1492" s="31"/>
      <c r="F1492" s="144"/>
      <c r="G1492" s="145"/>
      <c r="H1492" s="143"/>
      <c r="I1492" s="30"/>
      <c r="J1492" s="30"/>
    </row>
    <row r="1493" spans="1:10" x14ac:dyDescent="0.25">
      <c r="A1493" s="143"/>
      <c r="B1493" s="31"/>
      <c r="C1493" s="31"/>
      <c r="D1493" s="31"/>
      <c r="E1493" s="31"/>
      <c r="F1493" s="144"/>
      <c r="G1493" s="145"/>
      <c r="H1493" s="143"/>
      <c r="I1493" s="30"/>
      <c r="J1493" s="30"/>
    </row>
    <row r="1494" spans="1:10" x14ac:dyDescent="0.25">
      <c r="A1494" s="143"/>
      <c r="B1494" s="31"/>
      <c r="C1494" s="31"/>
      <c r="D1494" s="31"/>
      <c r="E1494" s="31"/>
      <c r="F1494" s="144"/>
      <c r="G1494" s="145"/>
      <c r="H1494" s="143"/>
      <c r="I1494" s="30"/>
      <c r="J1494" s="30"/>
    </row>
    <row r="1495" spans="1:10" x14ac:dyDescent="0.25">
      <c r="A1495" s="143"/>
      <c r="B1495" s="31"/>
      <c r="C1495" s="31"/>
      <c r="D1495" s="31"/>
      <c r="E1495" s="31"/>
      <c r="F1495" s="144"/>
      <c r="G1495" s="145"/>
      <c r="H1495" s="143"/>
      <c r="I1495" s="30"/>
      <c r="J1495" s="30"/>
    </row>
    <row r="1496" spans="1:10" x14ac:dyDescent="0.25">
      <c r="A1496" s="143"/>
      <c r="B1496" s="31"/>
      <c r="C1496" s="31"/>
      <c r="D1496" s="31"/>
      <c r="E1496" s="31"/>
      <c r="F1496" s="144"/>
      <c r="G1496" s="145"/>
      <c r="H1496" s="143"/>
      <c r="I1496" s="30"/>
      <c r="J1496" s="30"/>
    </row>
    <row r="1497" spans="1:10" x14ac:dyDescent="0.25">
      <c r="A1497" s="143"/>
      <c r="B1497" s="31"/>
      <c r="C1497" s="31"/>
      <c r="D1497" s="31"/>
      <c r="E1497" s="31"/>
      <c r="F1497" s="144"/>
      <c r="G1497" s="145"/>
      <c r="H1497" s="143"/>
      <c r="I1497" s="30"/>
      <c r="J1497" s="30"/>
    </row>
    <row r="1498" spans="1:10" x14ac:dyDescent="0.25">
      <c r="A1498" s="143"/>
      <c r="B1498" s="31"/>
      <c r="C1498" s="31"/>
      <c r="D1498" s="31"/>
      <c r="E1498" s="31"/>
      <c r="F1498" s="144"/>
      <c r="G1498" s="145"/>
      <c r="H1498" s="143"/>
      <c r="I1498" s="30"/>
      <c r="J1498" s="30"/>
    </row>
    <row r="1499" spans="1:10" x14ac:dyDescent="0.25">
      <c r="A1499" s="143"/>
      <c r="B1499" s="31"/>
      <c r="C1499" s="31"/>
      <c r="D1499" s="31"/>
      <c r="E1499" s="31"/>
      <c r="F1499" s="144"/>
      <c r="G1499" s="145"/>
      <c r="H1499" s="143"/>
      <c r="I1499" s="30"/>
      <c r="J1499" s="30"/>
    </row>
    <row r="1500" spans="1:10" x14ac:dyDescent="0.25">
      <c r="A1500" s="143"/>
      <c r="B1500" s="31"/>
      <c r="C1500" s="31"/>
      <c r="D1500" s="31"/>
      <c r="E1500" s="31"/>
      <c r="F1500" s="144"/>
      <c r="G1500" s="145"/>
      <c r="H1500" s="143"/>
      <c r="I1500" s="30"/>
      <c r="J1500" s="30"/>
    </row>
    <row r="1501" spans="1:10" x14ac:dyDescent="0.25">
      <c r="A1501" s="143"/>
      <c r="B1501" s="31"/>
      <c r="C1501" s="31"/>
      <c r="D1501" s="31"/>
      <c r="E1501" s="31"/>
      <c r="F1501" s="144"/>
      <c r="G1501" s="145"/>
      <c r="H1501" s="143"/>
      <c r="I1501" s="30"/>
      <c r="J1501" s="30"/>
    </row>
    <row r="1502" spans="1:10" x14ac:dyDescent="0.25">
      <c r="A1502" s="143"/>
      <c r="B1502" s="31"/>
      <c r="C1502" s="31"/>
      <c r="D1502" s="31"/>
      <c r="E1502" s="31"/>
      <c r="F1502" s="144"/>
      <c r="G1502" s="145"/>
      <c r="H1502" s="143"/>
      <c r="I1502" s="30"/>
      <c r="J1502" s="30"/>
    </row>
    <row r="1503" spans="1:10" x14ac:dyDescent="0.25">
      <c r="A1503" s="143"/>
      <c r="B1503" s="31"/>
      <c r="C1503" s="31"/>
      <c r="D1503" s="31"/>
      <c r="E1503" s="31"/>
      <c r="F1503" s="144"/>
      <c r="G1503" s="145"/>
      <c r="H1503" s="143"/>
      <c r="I1503" s="30"/>
      <c r="J1503" s="30"/>
    </row>
    <row r="1504" spans="1:10" x14ac:dyDescent="0.25">
      <c r="A1504" s="143"/>
      <c r="B1504" s="31"/>
      <c r="C1504" s="31"/>
      <c r="D1504" s="31"/>
      <c r="E1504" s="31"/>
      <c r="F1504" s="144"/>
      <c r="G1504" s="145"/>
      <c r="H1504" s="143"/>
      <c r="I1504" s="30"/>
      <c r="J1504" s="30"/>
    </row>
    <row r="1505" spans="1:10" x14ac:dyDescent="0.25">
      <c r="A1505" s="143"/>
      <c r="B1505" s="31"/>
      <c r="C1505" s="31"/>
      <c r="D1505" s="31"/>
      <c r="E1505" s="31"/>
      <c r="F1505" s="144"/>
      <c r="G1505" s="145"/>
      <c r="H1505" s="143"/>
      <c r="I1505" s="30"/>
      <c r="J1505" s="30"/>
    </row>
    <row r="1506" spans="1:10" x14ac:dyDescent="0.25">
      <c r="A1506" s="143"/>
      <c r="B1506" s="31"/>
      <c r="C1506" s="31"/>
      <c r="D1506" s="31"/>
      <c r="E1506" s="31"/>
      <c r="F1506" s="144"/>
      <c r="G1506" s="145"/>
      <c r="H1506" s="143"/>
      <c r="I1506" s="30"/>
      <c r="J1506" s="30"/>
    </row>
    <row r="1507" spans="1:10" x14ac:dyDescent="0.25">
      <c r="A1507" s="143"/>
      <c r="B1507" s="31"/>
      <c r="C1507" s="31"/>
      <c r="D1507" s="31"/>
      <c r="E1507" s="31"/>
      <c r="F1507" s="144"/>
      <c r="G1507" s="145"/>
      <c r="H1507" s="143"/>
      <c r="I1507" s="30"/>
      <c r="J1507" s="30"/>
    </row>
    <row r="1508" spans="1:10" x14ac:dyDescent="0.25">
      <c r="A1508" s="143"/>
      <c r="B1508" s="31"/>
      <c r="C1508" s="31"/>
      <c r="D1508" s="31"/>
      <c r="E1508" s="31"/>
      <c r="F1508" s="144"/>
      <c r="G1508" s="145"/>
      <c r="H1508" s="143"/>
      <c r="I1508" s="30"/>
      <c r="J1508" s="30"/>
    </row>
    <row r="1509" spans="1:10" x14ac:dyDescent="0.25">
      <c r="A1509" s="143"/>
      <c r="B1509" s="31"/>
      <c r="C1509" s="31"/>
      <c r="D1509" s="31"/>
      <c r="E1509" s="31"/>
      <c r="F1509" s="144"/>
      <c r="G1509" s="145"/>
      <c r="H1509" s="143"/>
      <c r="I1509" s="30"/>
      <c r="J1509" s="30"/>
    </row>
    <row r="1510" spans="1:10" x14ac:dyDescent="0.25">
      <c r="A1510" s="143"/>
      <c r="B1510" s="31"/>
      <c r="C1510" s="31"/>
      <c r="D1510" s="31"/>
      <c r="E1510" s="31"/>
      <c r="F1510" s="144"/>
      <c r="G1510" s="145"/>
      <c r="H1510" s="143"/>
      <c r="I1510" s="30"/>
      <c r="J1510" s="30"/>
    </row>
    <row r="1511" spans="1:10" x14ac:dyDescent="0.25">
      <c r="A1511" s="143"/>
      <c r="B1511" s="31"/>
      <c r="C1511" s="31"/>
      <c r="D1511" s="31"/>
      <c r="E1511" s="31"/>
      <c r="F1511" s="144"/>
      <c r="G1511" s="145"/>
      <c r="H1511" s="143"/>
      <c r="I1511" s="30"/>
      <c r="J1511" s="30"/>
    </row>
    <row r="1512" spans="1:10" x14ac:dyDescent="0.25">
      <c r="A1512" s="143"/>
      <c r="B1512" s="31"/>
      <c r="C1512" s="31"/>
      <c r="D1512" s="31"/>
      <c r="E1512" s="31"/>
      <c r="F1512" s="144"/>
      <c r="G1512" s="145"/>
      <c r="H1512" s="143"/>
      <c r="I1512" s="30"/>
      <c r="J1512" s="30"/>
    </row>
    <row r="1513" spans="1:10" x14ac:dyDescent="0.25">
      <c r="A1513" s="143"/>
      <c r="B1513" s="31"/>
      <c r="C1513" s="31"/>
      <c r="D1513" s="31"/>
      <c r="E1513" s="31"/>
      <c r="F1513" s="144"/>
      <c r="G1513" s="145"/>
      <c r="H1513" s="143"/>
      <c r="I1513" s="30"/>
      <c r="J1513" s="30"/>
    </row>
    <row r="1514" spans="1:10" x14ac:dyDescent="0.25">
      <c r="A1514" s="143"/>
      <c r="B1514" s="31"/>
      <c r="C1514" s="31"/>
      <c r="D1514" s="31"/>
      <c r="E1514" s="31"/>
      <c r="F1514" s="144"/>
      <c r="G1514" s="145"/>
      <c r="H1514" s="143"/>
      <c r="I1514" s="30"/>
      <c r="J1514" s="30"/>
    </row>
    <row r="1515" spans="1:10" x14ac:dyDescent="0.25">
      <c r="A1515" s="143"/>
      <c r="B1515" s="31"/>
      <c r="C1515" s="31"/>
      <c r="D1515" s="31"/>
      <c r="E1515" s="31"/>
      <c r="F1515" s="144"/>
      <c r="G1515" s="145"/>
      <c r="H1515" s="143"/>
      <c r="I1515" s="30"/>
      <c r="J1515" s="30"/>
    </row>
    <row r="1516" spans="1:10" x14ac:dyDescent="0.25">
      <c r="A1516" s="143"/>
      <c r="B1516" s="31"/>
      <c r="C1516" s="31"/>
      <c r="D1516" s="31"/>
      <c r="E1516" s="31"/>
      <c r="F1516" s="144"/>
      <c r="G1516" s="145"/>
      <c r="H1516" s="143"/>
      <c r="I1516" s="30"/>
      <c r="J1516" s="30"/>
    </row>
    <row r="1517" spans="1:10" x14ac:dyDescent="0.25">
      <c r="A1517" s="143"/>
      <c r="B1517" s="31"/>
      <c r="C1517" s="31"/>
      <c r="D1517" s="31"/>
      <c r="E1517" s="31"/>
      <c r="F1517" s="144"/>
      <c r="G1517" s="145"/>
      <c r="H1517" s="143"/>
      <c r="I1517" s="30"/>
      <c r="J1517" s="30"/>
    </row>
    <row r="1518" spans="1:10" x14ac:dyDescent="0.25">
      <c r="A1518" s="143"/>
      <c r="B1518" s="31"/>
      <c r="C1518" s="31"/>
      <c r="D1518" s="31"/>
      <c r="E1518" s="31"/>
      <c r="F1518" s="144"/>
      <c r="G1518" s="145"/>
      <c r="H1518" s="143"/>
      <c r="I1518" s="30"/>
      <c r="J1518" s="30"/>
    </row>
    <row r="1519" spans="1:10" x14ac:dyDescent="0.25">
      <c r="A1519" s="143"/>
      <c r="B1519" s="31"/>
      <c r="C1519" s="31"/>
      <c r="D1519" s="31"/>
      <c r="E1519" s="31"/>
      <c r="F1519" s="144"/>
      <c r="G1519" s="145"/>
      <c r="H1519" s="143"/>
      <c r="I1519" s="30"/>
      <c r="J1519" s="30"/>
    </row>
    <row r="1520" spans="1:10" x14ac:dyDescent="0.25">
      <c r="A1520" s="143"/>
      <c r="B1520" s="31"/>
      <c r="C1520" s="31"/>
      <c r="D1520" s="31"/>
      <c r="E1520" s="31"/>
      <c r="F1520" s="144"/>
      <c r="G1520" s="145"/>
      <c r="H1520" s="143"/>
      <c r="I1520" s="30"/>
      <c r="J1520" s="30"/>
    </row>
    <row r="1521" spans="1:10" x14ac:dyDescent="0.25">
      <c r="A1521" s="143"/>
      <c r="B1521" s="31"/>
      <c r="C1521" s="31"/>
      <c r="D1521" s="31"/>
      <c r="E1521" s="31"/>
      <c r="F1521" s="144"/>
      <c r="G1521" s="145"/>
      <c r="H1521" s="143"/>
      <c r="I1521" s="30"/>
      <c r="J1521" s="30"/>
    </row>
    <row r="1522" spans="1:10" x14ac:dyDescent="0.25">
      <c r="A1522" s="143"/>
      <c r="B1522" s="31"/>
      <c r="C1522" s="31"/>
      <c r="D1522" s="31"/>
      <c r="E1522" s="31"/>
      <c r="F1522" s="144"/>
      <c r="G1522" s="145"/>
      <c r="H1522" s="143"/>
      <c r="I1522" s="30"/>
      <c r="J1522" s="30"/>
    </row>
    <row r="1523" spans="1:10" x14ac:dyDescent="0.25">
      <c r="A1523" s="143"/>
      <c r="B1523" s="31"/>
      <c r="C1523" s="31"/>
      <c r="D1523" s="31"/>
      <c r="E1523" s="31"/>
      <c r="F1523" s="144"/>
      <c r="G1523" s="145"/>
      <c r="H1523" s="143"/>
      <c r="I1523" s="30"/>
      <c r="J1523" s="30"/>
    </row>
    <row r="1524" spans="1:10" x14ac:dyDescent="0.25">
      <c r="A1524" s="143"/>
      <c r="B1524" s="31"/>
      <c r="C1524" s="31"/>
      <c r="D1524" s="31"/>
      <c r="E1524" s="31"/>
      <c r="F1524" s="144"/>
      <c r="G1524" s="145"/>
      <c r="H1524" s="143"/>
      <c r="I1524" s="30"/>
      <c r="J1524" s="30"/>
    </row>
    <row r="1525" spans="1:10" x14ac:dyDescent="0.25">
      <c r="A1525" s="143"/>
      <c r="B1525" s="31"/>
      <c r="C1525" s="31"/>
      <c r="D1525" s="31"/>
      <c r="E1525" s="31"/>
      <c r="F1525" s="144"/>
      <c r="G1525" s="145"/>
      <c r="H1525" s="143"/>
      <c r="I1525" s="30"/>
      <c r="J1525" s="30"/>
    </row>
    <row r="1526" spans="1:10" x14ac:dyDescent="0.25">
      <c r="A1526" s="143"/>
      <c r="B1526" s="31"/>
      <c r="C1526" s="31"/>
      <c r="D1526" s="31"/>
      <c r="E1526" s="31"/>
      <c r="F1526" s="144"/>
      <c r="G1526" s="145"/>
      <c r="H1526" s="143"/>
      <c r="I1526" s="30"/>
      <c r="J1526" s="30"/>
    </row>
    <row r="1527" spans="1:10" x14ac:dyDescent="0.25">
      <c r="A1527" s="143"/>
      <c r="B1527" s="31"/>
      <c r="C1527" s="31"/>
      <c r="D1527" s="31"/>
      <c r="E1527" s="31"/>
      <c r="F1527" s="144"/>
      <c r="G1527" s="145"/>
      <c r="H1527" s="143"/>
      <c r="I1527" s="30"/>
      <c r="J1527" s="30"/>
    </row>
    <row r="1528" spans="1:10" x14ac:dyDescent="0.25">
      <c r="A1528" s="143"/>
      <c r="B1528" s="31"/>
      <c r="C1528" s="31"/>
      <c r="D1528" s="31"/>
      <c r="E1528" s="31"/>
      <c r="F1528" s="144"/>
      <c r="G1528" s="145"/>
      <c r="H1528" s="143"/>
      <c r="I1528" s="30"/>
      <c r="J1528" s="30"/>
    </row>
    <row r="1529" spans="1:10" x14ac:dyDescent="0.25">
      <c r="A1529" s="143"/>
      <c r="B1529" s="31"/>
      <c r="C1529" s="31"/>
      <c r="D1529" s="31"/>
      <c r="E1529" s="31"/>
      <c r="F1529" s="144"/>
      <c r="G1529" s="145"/>
      <c r="H1529" s="143"/>
      <c r="I1529" s="30"/>
      <c r="J1529" s="30"/>
    </row>
    <row r="1530" spans="1:10" x14ac:dyDescent="0.25">
      <c r="A1530" s="143"/>
      <c r="B1530" s="31"/>
      <c r="C1530" s="31"/>
      <c r="D1530" s="31"/>
      <c r="E1530" s="31"/>
      <c r="F1530" s="144"/>
      <c r="G1530" s="145"/>
      <c r="H1530" s="143"/>
      <c r="I1530" s="30"/>
      <c r="J1530" s="30"/>
    </row>
    <row r="1531" spans="1:10" x14ac:dyDescent="0.25">
      <c r="A1531" s="143"/>
      <c r="B1531" s="31"/>
      <c r="C1531" s="31"/>
      <c r="D1531" s="31"/>
      <c r="E1531" s="31"/>
      <c r="F1531" s="144"/>
      <c r="G1531" s="145"/>
      <c r="H1531" s="143"/>
      <c r="I1531" s="30"/>
      <c r="J1531" s="30"/>
    </row>
    <row r="1532" spans="1:10" x14ac:dyDescent="0.25">
      <c r="A1532" s="143"/>
      <c r="B1532" s="31"/>
      <c r="C1532" s="31"/>
      <c r="D1532" s="31"/>
      <c r="E1532" s="31"/>
      <c r="F1532" s="144"/>
      <c r="G1532" s="145"/>
      <c r="H1532" s="143"/>
      <c r="I1532" s="30"/>
      <c r="J1532" s="30"/>
    </row>
    <row r="1533" spans="1:10" x14ac:dyDescent="0.25">
      <c r="A1533" s="143"/>
      <c r="B1533" s="31"/>
      <c r="C1533" s="31"/>
      <c r="D1533" s="31"/>
      <c r="E1533" s="31"/>
      <c r="F1533" s="144"/>
      <c r="G1533" s="145"/>
      <c r="H1533" s="143"/>
      <c r="I1533" s="30"/>
      <c r="J1533" s="30"/>
    </row>
  </sheetData>
  <sheetProtection algorithmName="SHA-512" hashValue="ZqkAAsjrgQGDDD4hY5KWJdYxOxxtC60cECUcXgSI44mi6iBvHkhLYX9uXRpS1GS5zfvWhaUYDNvjQwKtrNnwtQ==" saltValue="nS5K6vs90VUU7aq4KkefCQ==" spinCount="100000" sheet="1" objects="1" scenarios="1"/>
  <sortState xmlns:xlrd2="http://schemas.microsoft.com/office/spreadsheetml/2017/richdata2" ref="I700:J827">
    <sortCondition ref="I700:I827"/>
  </sortState>
  <mergeCells count="2">
    <mergeCell ref="A1:G1"/>
    <mergeCell ref="H1:J1"/>
  </mergeCells>
  <pageMargins left="0.74803149606299213" right="0.74803149606299213" top="0.98425196850393704" bottom="0.98425196850393704" header="0" footer="0"/>
  <pageSetup scale="85" orientation="landscape" r:id="rId1"/>
  <ignoredErrors>
    <ignoredError sqref="F647 F605:G60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X24"/>
  <sheetViews>
    <sheetView showGridLines="0" workbookViewId="0">
      <selection activeCell="B4" sqref="B4:B5"/>
    </sheetView>
  </sheetViews>
  <sheetFormatPr baseColWidth="10" defaultColWidth="14.42578125" defaultRowHeight="15" customHeight="1" x14ac:dyDescent="0.25"/>
  <cols>
    <col min="1" max="1" width="1.7109375" customWidth="1"/>
    <col min="2" max="2" width="12.85546875" bestFit="1" customWidth="1"/>
    <col min="3" max="3" width="15.85546875" bestFit="1" customWidth="1"/>
    <col min="4" max="4" width="19" bestFit="1" customWidth="1"/>
    <col min="5" max="5" width="10.5703125" bestFit="1" customWidth="1"/>
    <col min="6" max="6" width="13.85546875" customWidth="1"/>
    <col min="7" max="8" width="17.28515625" customWidth="1"/>
    <col min="9" max="9" width="9.42578125" customWidth="1"/>
    <col min="10" max="10" width="19.28515625" customWidth="1"/>
    <col min="11" max="11" width="13.140625" bestFit="1" customWidth="1"/>
    <col min="12" max="12" width="13.5703125" customWidth="1"/>
    <col min="13" max="13" width="11.42578125" customWidth="1"/>
    <col min="14" max="14" width="13.5703125" customWidth="1"/>
    <col min="15" max="24" width="11.42578125" customWidth="1"/>
  </cols>
  <sheetData>
    <row r="2" spans="1:13" ht="18.75" x14ac:dyDescent="0.3">
      <c r="B2" s="473" t="s">
        <v>950</v>
      </c>
      <c r="C2" s="400"/>
      <c r="D2" s="400"/>
      <c r="E2" s="400"/>
      <c r="F2" s="400"/>
      <c r="G2" s="400"/>
      <c r="H2" s="400"/>
      <c r="I2" s="400"/>
      <c r="J2" s="400"/>
    </row>
    <row r="3" spans="1:13" x14ac:dyDescent="0.25">
      <c r="L3" s="1"/>
    </row>
    <row r="4" spans="1:13" x14ac:dyDescent="0.25">
      <c r="B4" s="467" t="s">
        <v>0</v>
      </c>
      <c r="C4" s="474" t="s">
        <v>1</v>
      </c>
      <c r="D4" s="410"/>
      <c r="E4" s="475" t="s">
        <v>2</v>
      </c>
      <c r="F4" s="410"/>
      <c r="G4" s="469" t="s">
        <v>3</v>
      </c>
      <c r="H4" s="409"/>
      <c r="I4" s="410"/>
      <c r="J4" s="476" t="s">
        <v>4</v>
      </c>
      <c r="L4" s="1"/>
    </row>
    <row r="5" spans="1:13" ht="33.75" customHeight="1" x14ac:dyDescent="0.25">
      <c r="B5" s="468"/>
      <c r="C5" s="2" t="s">
        <v>5</v>
      </c>
      <c r="D5" s="3" t="s">
        <v>6</v>
      </c>
      <c r="E5" s="4" t="s">
        <v>7</v>
      </c>
      <c r="F5" s="5" t="s">
        <v>8</v>
      </c>
      <c r="G5" s="6" t="s">
        <v>5</v>
      </c>
      <c r="H5" s="7" t="s">
        <v>6</v>
      </c>
      <c r="I5" s="8" t="s">
        <v>9</v>
      </c>
      <c r="J5" s="418"/>
      <c r="L5" s="1"/>
    </row>
    <row r="6" spans="1:13" x14ac:dyDescent="0.25">
      <c r="A6" s="483" t="s">
        <v>264</v>
      </c>
      <c r="B6" s="9" t="s">
        <v>10</v>
      </c>
      <c r="C6" s="477">
        <f>+'CALCULO TARIFAS CC '!$L$22</f>
        <v>491010.67000000016</v>
      </c>
      <c r="D6" s="10">
        <f>+'CALCULO TARIFAS CC '!M37</f>
        <v>536773.57999999996</v>
      </c>
      <c r="E6" s="470">
        <f>+'CALCULO TARIFAS CC '!T5</f>
        <v>4334418.3337000003</v>
      </c>
      <c r="F6" s="11">
        <f>+'CALCULO TARIFAS CC '!M5</f>
        <v>948070.65810000012</v>
      </c>
      <c r="G6" s="480">
        <f>'CALCULO TARIFAS CC '!M43</f>
        <v>0.11328179058823275</v>
      </c>
      <c r="H6" s="13">
        <f>+'CALCULO TARIFAS CC '!M44</f>
        <v>0.56617465735700723</v>
      </c>
      <c r="I6" s="12">
        <f>+'CALCULO TARIFAS CC '!M45</f>
        <v>0.67945644794523996</v>
      </c>
      <c r="J6" s="14">
        <f>+'CALCULO CC AGENTES'!G830</f>
        <v>644172.63</v>
      </c>
      <c r="K6" s="1"/>
      <c r="L6" s="15"/>
      <c r="M6" s="17"/>
    </row>
    <row r="7" spans="1:13" x14ac:dyDescent="0.25">
      <c r="A7" s="483" t="s">
        <v>268</v>
      </c>
      <c r="B7" s="9" t="s">
        <v>11</v>
      </c>
      <c r="C7" s="478"/>
      <c r="D7" s="10">
        <f>+'CALCULO TARIFAS CC '!N37</f>
        <v>602952.16999999993</v>
      </c>
      <c r="E7" s="471"/>
      <c r="F7" s="11">
        <f>+'CALCULO TARIFAS CC '!N5</f>
        <v>538461.18599999999</v>
      </c>
      <c r="G7" s="481"/>
      <c r="H7" s="13">
        <f>+'CALCULO TARIFAS CC '!N44</f>
        <v>1.1197690486831116</v>
      </c>
      <c r="I7" s="12">
        <f>+'CALCULO TARIFAS CC '!N45</f>
        <v>1.2330508392713444</v>
      </c>
      <c r="J7" s="14">
        <f>+'CALCULO CC AGENTES'!G831</f>
        <v>663950.03</v>
      </c>
      <c r="K7" s="1"/>
      <c r="L7" s="15"/>
      <c r="M7" s="17"/>
    </row>
    <row r="8" spans="1:13" x14ac:dyDescent="0.25">
      <c r="A8" s="483" t="s">
        <v>271</v>
      </c>
      <c r="B8" s="9" t="s">
        <v>12</v>
      </c>
      <c r="C8" s="478"/>
      <c r="D8" s="10">
        <f>+'CALCULO TARIFAS CC '!O37</f>
        <v>320097.5</v>
      </c>
      <c r="E8" s="471"/>
      <c r="F8" s="11">
        <f>+'CALCULO TARIFAS CC '!O5</f>
        <v>842675.33909999998</v>
      </c>
      <c r="G8" s="481"/>
      <c r="H8" s="13">
        <f>+'CALCULO TARIFAS CC '!O44</f>
        <v>0.37985863018356841</v>
      </c>
      <c r="I8" s="12">
        <f>+'CALCULO TARIFAS CC '!O45</f>
        <v>0.49314042077180115</v>
      </c>
      <c r="J8" s="14">
        <f>+'CALCULO CC AGENTES'!G832</f>
        <v>415557.27</v>
      </c>
      <c r="K8" s="1"/>
      <c r="L8" s="15"/>
      <c r="M8" s="17"/>
    </row>
    <row r="9" spans="1:13" x14ac:dyDescent="0.25">
      <c r="A9" s="483" t="s">
        <v>275</v>
      </c>
      <c r="B9" s="9" t="s">
        <v>13</v>
      </c>
      <c r="C9" s="478"/>
      <c r="D9" s="10">
        <f>+'CALCULO TARIFAS CC '!P37</f>
        <v>254723.67</v>
      </c>
      <c r="E9" s="471"/>
      <c r="F9" s="11">
        <f>+'CALCULO TARIFAS CC '!P5</f>
        <v>377439.05499999999</v>
      </c>
      <c r="G9" s="481"/>
      <c r="H9" s="13">
        <f>+'CALCULO TARIFAS CC '!P44</f>
        <v>0.67487364284546547</v>
      </c>
      <c r="I9" s="12">
        <f>+'CALCULO TARIFAS CC '!P45</f>
        <v>0.7881554334336982</v>
      </c>
      <c r="J9" s="14">
        <f>+'CALCULO CC AGENTES'!G833</f>
        <v>297480.64</v>
      </c>
      <c r="K9" s="1"/>
      <c r="L9" s="15"/>
      <c r="M9" s="17"/>
    </row>
    <row r="10" spans="1:13" x14ac:dyDescent="0.25">
      <c r="A10" s="483" t="s">
        <v>935</v>
      </c>
      <c r="B10" s="9" t="s">
        <v>14</v>
      </c>
      <c r="C10" s="478"/>
      <c r="D10" s="10">
        <f>+'CALCULO TARIFAS CC '!Q37</f>
        <v>1240501.4100000001</v>
      </c>
      <c r="E10" s="471"/>
      <c r="F10" s="11">
        <f>+'CALCULO TARIFAS CC '!Q5</f>
        <v>781018.86800000002</v>
      </c>
      <c r="G10" s="481"/>
      <c r="H10" s="13">
        <f>+'CALCULO TARIFAS CC '!Q44</f>
        <v>1.5883117051661293</v>
      </c>
      <c r="I10" s="12">
        <f>+'CALCULO TARIFAS CC '!Q45</f>
        <v>1.7015934957543621</v>
      </c>
      <c r="J10" s="14">
        <f>+'CALCULO CC AGENTES'!G834</f>
        <v>1328976.6299999999</v>
      </c>
      <c r="K10" s="1"/>
      <c r="L10" s="15"/>
      <c r="M10" s="17"/>
    </row>
    <row r="11" spans="1:13" x14ac:dyDescent="0.25">
      <c r="A11" s="483" t="s">
        <v>253</v>
      </c>
      <c r="B11" s="9" t="s">
        <v>15</v>
      </c>
      <c r="C11" s="479"/>
      <c r="D11" s="10">
        <f>+'CALCULO TARIFAS CC '!R37</f>
        <v>474495.83</v>
      </c>
      <c r="E11" s="472"/>
      <c r="F11" s="11">
        <f>+'CALCULO TARIFAS CC '!R5</f>
        <v>846753.22750000004</v>
      </c>
      <c r="G11" s="482"/>
      <c r="H11" s="13">
        <f>+'CALCULO TARIFAS CC '!R44</f>
        <v>0.56037085491947536</v>
      </c>
      <c r="I11" s="12">
        <f>+'CALCULO TARIFAS CC '!R45</f>
        <v>0.67365264550770809</v>
      </c>
      <c r="J11" s="14">
        <f>+'CALCULO CC AGENTES'!G835</f>
        <v>570417.63</v>
      </c>
      <c r="K11" s="1"/>
      <c r="L11" s="15"/>
      <c r="M11" s="17"/>
    </row>
    <row r="12" spans="1:13" x14ac:dyDescent="0.25">
      <c r="B12" s="18" t="s">
        <v>16</v>
      </c>
      <c r="C12" s="19">
        <f>+'CALCULO TARIFAS CC '!$L$22</f>
        <v>491010.67000000016</v>
      </c>
      <c r="D12" s="20">
        <f>SUM(D6:D11)</f>
        <v>3429544.16</v>
      </c>
      <c r="E12" s="18"/>
      <c r="F12" s="378"/>
      <c r="G12" s="378"/>
      <c r="H12" s="378"/>
      <c r="I12" s="379"/>
      <c r="J12" s="21">
        <f>SUM(J6:J11)</f>
        <v>3920554.83</v>
      </c>
      <c r="K12" s="1"/>
      <c r="M12" s="17"/>
    </row>
    <row r="16" spans="1:13" x14ac:dyDescent="0.25">
      <c r="B16" s="466" t="s">
        <v>314</v>
      </c>
      <c r="C16" s="420"/>
      <c r="D16" s="420"/>
      <c r="E16" s="420"/>
      <c r="F16" s="420"/>
      <c r="G16" s="420"/>
      <c r="H16" s="420"/>
      <c r="I16" s="420"/>
      <c r="J16" s="21">
        <f>ROUND('CALCULO TARIFAS CC '!G38-'CALCULO TARIFAS CC '!F38,2)</f>
        <v>5367548.1399999997</v>
      </c>
      <c r="K16" s="1"/>
      <c r="L16" s="17"/>
    </row>
    <row r="17" spans="1:24" x14ac:dyDescent="0.25">
      <c r="B17" s="466" t="s">
        <v>851</v>
      </c>
      <c r="C17" s="420"/>
      <c r="D17" s="420"/>
      <c r="E17" s="420"/>
      <c r="F17" s="420"/>
      <c r="G17" s="420"/>
      <c r="H17" s="420"/>
      <c r="I17" s="420"/>
      <c r="J17" s="21">
        <f>'CALCULO TARIFAS CC '!H10</f>
        <v>11423631.41</v>
      </c>
      <c r="L17" s="17"/>
    </row>
    <row r="18" spans="1:24" x14ac:dyDescent="0.25">
      <c r="A18" s="22"/>
      <c r="B18" s="466" t="s">
        <v>315</v>
      </c>
      <c r="C18" s="420"/>
      <c r="D18" s="420"/>
      <c r="E18" s="420"/>
      <c r="F18" s="420"/>
      <c r="G18" s="420"/>
      <c r="H18" s="420"/>
      <c r="I18" s="420"/>
      <c r="J18" s="21">
        <f>'CALCULO TARIFAS CC '!J10</f>
        <v>8681959.8699999992</v>
      </c>
      <c r="K18" s="22"/>
      <c r="L18" s="17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B19" s="465" t="s">
        <v>316</v>
      </c>
      <c r="C19" s="420"/>
      <c r="D19" s="420"/>
      <c r="E19" s="420"/>
      <c r="F19" s="420"/>
      <c r="G19" s="420"/>
      <c r="H19" s="420"/>
      <c r="I19" s="420"/>
      <c r="J19" s="21">
        <f>'CALCULO TARIFAS CC '!K10</f>
        <v>1446993.31</v>
      </c>
      <c r="L19" s="17"/>
    </row>
    <row r="20" spans="1:24" s="352" customFormat="1" x14ac:dyDescent="0.25">
      <c r="B20" s="465" t="s">
        <v>940</v>
      </c>
      <c r="C20" s="420"/>
      <c r="D20" s="420"/>
      <c r="E20" s="420"/>
      <c r="F20" s="420"/>
      <c r="G20" s="420"/>
      <c r="H20" s="420"/>
      <c r="I20" s="420"/>
      <c r="J20" s="21">
        <f>'CALCULO TARIFAS CC '!T37</f>
        <v>0</v>
      </c>
      <c r="L20" s="17"/>
    </row>
    <row r="21" spans="1:24" ht="5.25" customHeight="1" x14ac:dyDescent="0.25">
      <c r="B21" s="176"/>
      <c r="C21" s="176"/>
      <c r="D21" s="176"/>
      <c r="E21" s="176"/>
      <c r="F21" s="176"/>
      <c r="G21" s="176"/>
      <c r="H21" s="176"/>
      <c r="I21" s="176"/>
    </row>
    <row r="22" spans="1:24" x14ac:dyDescent="0.25">
      <c r="A22" s="22"/>
      <c r="B22" s="23" t="s">
        <v>17</v>
      </c>
      <c r="C22" s="24"/>
      <c r="D22" s="24"/>
      <c r="E22" s="24"/>
      <c r="F22" s="24"/>
      <c r="G22" s="24"/>
      <c r="H22" s="24"/>
      <c r="I22" s="24"/>
      <c r="J22" s="21">
        <f>ROUND(J16-J19+J20,2)</f>
        <v>3920554.83</v>
      </c>
      <c r="K22" s="17"/>
      <c r="L22" s="17"/>
      <c r="M22" s="22"/>
      <c r="N22" s="17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4" spans="1:24" x14ac:dyDescent="0.25">
      <c r="J24" s="17"/>
    </row>
  </sheetData>
  <mergeCells count="14">
    <mergeCell ref="B2:J2"/>
    <mergeCell ref="C4:D4"/>
    <mergeCell ref="E4:F4"/>
    <mergeCell ref="J4:J5"/>
    <mergeCell ref="B17:I17"/>
    <mergeCell ref="B16:I16"/>
    <mergeCell ref="C6:C11"/>
    <mergeCell ref="G6:G11"/>
    <mergeCell ref="B20:I20"/>
    <mergeCell ref="B18:I18"/>
    <mergeCell ref="B4:B5"/>
    <mergeCell ref="B19:I19"/>
    <mergeCell ref="G4:I4"/>
    <mergeCell ref="E6:E11"/>
  </mergeCells>
  <pageMargins left="0.17" right="0.17" top="0.74803149606299213" bottom="0.74803149606299213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M1171"/>
  <sheetViews>
    <sheetView showGridLines="0" workbookViewId="0"/>
  </sheetViews>
  <sheetFormatPr baseColWidth="10" defaultColWidth="14.42578125" defaultRowHeight="15" customHeight="1" x14ac:dyDescent="0.25"/>
  <cols>
    <col min="1" max="2" width="13.85546875" customWidth="1"/>
    <col min="3" max="3" width="16.85546875" customWidth="1"/>
    <col min="4" max="4" width="21" customWidth="1"/>
    <col min="5" max="13" width="11.42578125" customWidth="1"/>
  </cols>
  <sheetData>
    <row r="1" spans="1:13" ht="23.25" customHeight="1" x14ac:dyDescent="0.25">
      <c r="A1" s="25" t="s">
        <v>0</v>
      </c>
      <c r="B1" s="26" t="s">
        <v>18</v>
      </c>
      <c r="C1" s="27" t="s">
        <v>2</v>
      </c>
      <c r="D1" s="28" t="s">
        <v>19</v>
      </c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29" t="s">
        <v>20</v>
      </c>
      <c r="B2" s="29" t="s">
        <v>21</v>
      </c>
      <c r="C2" s="387">
        <v>75807.1878</v>
      </c>
      <c r="D2" s="142">
        <v>51067.71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20</v>
      </c>
      <c r="B3" s="29" t="s">
        <v>22</v>
      </c>
      <c r="C3" s="387">
        <v>334661.00329999998</v>
      </c>
      <c r="D3" s="142">
        <v>225445.27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20</v>
      </c>
      <c r="B4" s="29" t="s">
        <v>23</v>
      </c>
      <c r="C4" s="387">
        <v>274757.68099999998</v>
      </c>
      <c r="D4" s="142">
        <v>185091.24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9" t="s">
        <v>20</v>
      </c>
      <c r="B5" s="29" t="s">
        <v>602</v>
      </c>
      <c r="C5" s="387">
        <v>108.20610000000001</v>
      </c>
      <c r="D5" s="142">
        <v>72.89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20</v>
      </c>
      <c r="B6" s="29" t="s">
        <v>24</v>
      </c>
      <c r="C6" s="387">
        <v>99.039500000000004</v>
      </c>
      <c r="D6" s="142">
        <v>66.72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s="200" customFormat="1" x14ac:dyDescent="0.25">
      <c r="A7" s="29" t="s">
        <v>20</v>
      </c>
      <c r="B7" s="29" t="s">
        <v>25</v>
      </c>
      <c r="C7" s="387">
        <v>29.6099</v>
      </c>
      <c r="D7" s="142">
        <v>19.95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s="200" customFormat="1" x14ac:dyDescent="0.25">
      <c r="A8" s="29" t="s">
        <v>20</v>
      </c>
      <c r="B8" s="29" t="s">
        <v>26</v>
      </c>
      <c r="C8" s="387">
        <v>6.5730000000000004</v>
      </c>
      <c r="D8" s="142">
        <v>4.43</v>
      </c>
      <c r="E8" s="29"/>
      <c r="F8" s="29"/>
      <c r="G8" s="29"/>
      <c r="H8" s="29"/>
      <c r="I8" s="29"/>
      <c r="J8" s="29"/>
      <c r="K8" s="29"/>
      <c r="L8" s="29"/>
      <c r="M8" s="29"/>
    </row>
    <row r="9" spans="1:13" s="200" customFormat="1" x14ac:dyDescent="0.25">
      <c r="A9" s="29" t="s">
        <v>20</v>
      </c>
      <c r="B9" s="29" t="s">
        <v>858</v>
      </c>
      <c r="C9" s="387">
        <v>85.684100000000001</v>
      </c>
      <c r="D9" s="142">
        <v>57.72</v>
      </c>
      <c r="E9" s="29"/>
      <c r="F9" s="29"/>
      <c r="G9" s="29"/>
      <c r="H9" s="29"/>
      <c r="I9" s="29"/>
      <c r="J9" s="29"/>
      <c r="K9" s="29"/>
      <c r="L9" s="29"/>
      <c r="M9" s="29"/>
    </row>
    <row r="10" spans="1:13" s="200" customFormat="1" x14ac:dyDescent="0.25">
      <c r="A10" s="29" t="s">
        <v>20</v>
      </c>
      <c r="B10" s="29" t="s">
        <v>859</v>
      </c>
      <c r="C10" s="387">
        <v>2.8899999999999999E-2</v>
      </c>
      <c r="D10" s="142">
        <v>0.02</v>
      </c>
      <c r="E10" s="29"/>
      <c r="F10" s="29"/>
      <c r="G10" s="29"/>
      <c r="H10" s="29"/>
      <c r="I10" s="29"/>
      <c r="J10" s="29"/>
      <c r="K10" s="29"/>
      <c r="L10" s="29"/>
      <c r="M10" s="29"/>
    </row>
    <row r="11" spans="1:13" s="200" customFormat="1" x14ac:dyDescent="0.25">
      <c r="A11" s="29" t="s">
        <v>20</v>
      </c>
      <c r="B11" s="29" t="s">
        <v>844</v>
      </c>
      <c r="C11" s="387">
        <v>3.2989000000000002</v>
      </c>
      <c r="D11" s="142">
        <v>2.2200000000000002</v>
      </c>
      <c r="E11" s="29"/>
      <c r="F11" s="29"/>
      <c r="G11" s="29"/>
      <c r="H11" s="29"/>
      <c r="I11" s="29"/>
      <c r="J11" s="29"/>
      <c r="K11" s="29"/>
      <c r="L11" s="29"/>
      <c r="M11" s="29"/>
    </row>
    <row r="12" spans="1:13" s="200" customFormat="1" x14ac:dyDescent="0.25">
      <c r="A12" s="29" t="s">
        <v>20</v>
      </c>
      <c r="B12" s="29" t="s">
        <v>27</v>
      </c>
      <c r="C12" s="387">
        <v>457.71449999999999</v>
      </c>
      <c r="D12" s="142">
        <v>308.33999999999997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3" s="200" customFormat="1" x14ac:dyDescent="0.25">
      <c r="A13" s="29" t="s">
        <v>20</v>
      </c>
      <c r="B13" s="29" t="s">
        <v>845</v>
      </c>
      <c r="C13" s="387">
        <v>1.1785000000000001</v>
      </c>
      <c r="D13" s="142">
        <v>0.79</v>
      </c>
      <c r="E13" s="29"/>
      <c r="F13" s="29"/>
      <c r="G13" s="29"/>
      <c r="H13" s="29"/>
      <c r="I13" s="29"/>
      <c r="J13" s="29"/>
      <c r="K13" s="29"/>
      <c r="L13" s="29"/>
      <c r="M13" s="29"/>
    </row>
    <row r="14" spans="1:13" s="200" customFormat="1" x14ac:dyDescent="0.25">
      <c r="A14" s="29" t="s">
        <v>20</v>
      </c>
      <c r="B14" s="29" t="s">
        <v>643</v>
      </c>
      <c r="C14" s="387">
        <v>186.6816</v>
      </c>
      <c r="D14" s="142">
        <v>125.76</v>
      </c>
      <c r="E14" s="29"/>
      <c r="F14" s="29"/>
      <c r="G14" s="29"/>
      <c r="H14" s="29"/>
      <c r="I14" s="29"/>
      <c r="J14" s="29"/>
      <c r="K14" s="29"/>
      <c r="L14" s="29"/>
      <c r="M14" s="29"/>
    </row>
    <row r="15" spans="1:13" s="200" customFormat="1" x14ac:dyDescent="0.25">
      <c r="A15" s="29" t="s">
        <v>20</v>
      </c>
      <c r="B15" s="29" t="s">
        <v>451</v>
      </c>
      <c r="C15" s="387">
        <v>14.391999999999999</v>
      </c>
      <c r="D15" s="142">
        <v>9.6999999999999993</v>
      </c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09" customFormat="1" x14ac:dyDescent="0.25">
      <c r="A16" s="29" t="s">
        <v>20</v>
      </c>
      <c r="B16" s="29" t="s">
        <v>860</v>
      </c>
      <c r="C16" s="387">
        <v>1.1900000000000001E-2</v>
      </c>
      <c r="D16" s="142">
        <v>0.01</v>
      </c>
      <c r="E16" s="29"/>
      <c r="F16" s="29"/>
      <c r="G16" s="29"/>
      <c r="H16" s="29"/>
      <c r="I16" s="29"/>
      <c r="J16" s="29"/>
      <c r="K16" s="29"/>
      <c r="L16" s="29"/>
      <c r="M16" s="29"/>
    </row>
    <row r="17" spans="1:13" s="209" customFormat="1" x14ac:dyDescent="0.25">
      <c r="A17" s="29" t="s">
        <v>20</v>
      </c>
      <c r="B17" s="29" t="s">
        <v>705</v>
      </c>
      <c r="C17" s="387">
        <v>29.049600000000002</v>
      </c>
      <c r="D17" s="142">
        <v>19.57</v>
      </c>
      <c r="E17" s="29"/>
      <c r="F17" s="29"/>
      <c r="G17" s="29"/>
      <c r="H17" s="29"/>
      <c r="I17" s="29"/>
      <c r="J17" s="29"/>
      <c r="K17" s="29"/>
      <c r="L17" s="29"/>
      <c r="M17" s="29"/>
    </row>
    <row r="18" spans="1:13" s="209" customFormat="1" x14ac:dyDescent="0.25">
      <c r="A18" s="29" t="s">
        <v>20</v>
      </c>
      <c r="B18" s="29" t="s">
        <v>941</v>
      </c>
      <c r="C18" s="387">
        <v>2.4626000000000001</v>
      </c>
      <c r="D18" s="142">
        <v>1.66</v>
      </c>
      <c r="E18" s="29"/>
      <c r="F18" s="29"/>
      <c r="G18" s="29"/>
      <c r="H18" s="29"/>
      <c r="I18" s="29"/>
      <c r="J18" s="29"/>
      <c r="K18" s="29"/>
      <c r="L18" s="29"/>
      <c r="M18" s="29"/>
    </row>
    <row r="19" spans="1:13" s="209" customFormat="1" x14ac:dyDescent="0.25">
      <c r="A19" s="29" t="s">
        <v>20</v>
      </c>
      <c r="B19" s="29" t="s">
        <v>706</v>
      </c>
      <c r="C19" s="387">
        <v>374.77780000000001</v>
      </c>
      <c r="D19" s="142">
        <v>252.47</v>
      </c>
      <c r="E19" s="29"/>
      <c r="F19" s="29"/>
      <c r="G19" s="29"/>
      <c r="H19" s="29"/>
      <c r="I19" s="29"/>
      <c r="J19" s="29"/>
      <c r="K19" s="29"/>
      <c r="L19" s="29"/>
      <c r="M19" s="29"/>
    </row>
    <row r="20" spans="1:13" s="209" customFormat="1" x14ac:dyDescent="0.25">
      <c r="A20" s="29" t="s">
        <v>20</v>
      </c>
      <c r="B20" s="29" t="s">
        <v>28</v>
      </c>
      <c r="C20" s="387">
        <v>30.070599999999999</v>
      </c>
      <c r="D20" s="142">
        <v>20.260000000000002</v>
      </c>
      <c r="E20" s="29"/>
      <c r="F20" s="29"/>
      <c r="G20" s="29"/>
      <c r="H20" s="29"/>
      <c r="I20" s="29"/>
      <c r="J20" s="29"/>
      <c r="K20" s="29"/>
      <c r="L20" s="29"/>
      <c r="M20" s="29"/>
    </row>
    <row r="21" spans="1:13" s="209" customFormat="1" x14ac:dyDescent="0.25">
      <c r="A21" s="29" t="s">
        <v>20</v>
      </c>
      <c r="B21" s="29" t="s">
        <v>29</v>
      </c>
      <c r="C21" s="387">
        <v>0.36099999999999999</v>
      </c>
      <c r="D21" s="142">
        <v>0.24</v>
      </c>
      <c r="E21" s="29"/>
      <c r="F21" s="29"/>
      <c r="G21" s="29"/>
      <c r="H21" s="29"/>
      <c r="I21" s="29"/>
      <c r="J21" s="29"/>
      <c r="K21" s="29"/>
      <c r="L21" s="29"/>
      <c r="M21" s="29"/>
    </row>
    <row r="22" spans="1:13" s="209" customFormat="1" x14ac:dyDescent="0.25">
      <c r="A22" s="29" t="s">
        <v>20</v>
      </c>
      <c r="B22" s="29" t="s">
        <v>833</v>
      </c>
      <c r="C22" s="387">
        <v>0.56320000000000003</v>
      </c>
      <c r="D22" s="142">
        <v>0.38</v>
      </c>
      <c r="E22" s="29"/>
      <c r="F22" s="29"/>
      <c r="G22" s="29"/>
      <c r="H22" s="29"/>
      <c r="I22" s="29"/>
      <c r="J22" s="29"/>
      <c r="K22" s="29"/>
      <c r="L22" s="29"/>
      <c r="M22" s="29"/>
    </row>
    <row r="23" spans="1:13" s="209" customFormat="1" x14ac:dyDescent="0.25">
      <c r="A23" s="29" t="s">
        <v>20</v>
      </c>
      <c r="B23" s="29" t="s">
        <v>914</v>
      </c>
      <c r="C23" s="387">
        <v>2.3300000000000001E-2</v>
      </c>
      <c r="D23" s="142">
        <v>0.02</v>
      </c>
      <c r="E23" s="29"/>
      <c r="F23" s="29"/>
      <c r="G23" s="29"/>
      <c r="H23" s="29"/>
      <c r="I23" s="29"/>
      <c r="J23" s="29"/>
      <c r="K23" s="29"/>
      <c r="L23" s="29"/>
      <c r="M23" s="29"/>
    </row>
    <row r="24" spans="1:13" s="373" customFormat="1" x14ac:dyDescent="0.25">
      <c r="A24" s="29" t="s">
        <v>20</v>
      </c>
      <c r="B24" s="29" t="s">
        <v>30</v>
      </c>
      <c r="C24" s="387">
        <v>9245.1</v>
      </c>
      <c r="D24" s="142">
        <v>6227.99</v>
      </c>
      <c r="E24" s="29"/>
      <c r="F24" s="29"/>
      <c r="G24" s="29"/>
      <c r="H24" s="29"/>
      <c r="I24" s="29"/>
      <c r="J24" s="29"/>
      <c r="K24" s="29"/>
      <c r="L24" s="29"/>
      <c r="M24" s="29"/>
    </row>
    <row r="25" spans="1:13" s="373" customFormat="1" x14ac:dyDescent="0.25">
      <c r="A25" s="29" t="s">
        <v>20</v>
      </c>
      <c r="B25" s="29" t="s">
        <v>31</v>
      </c>
      <c r="C25" s="387">
        <v>253.6601</v>
      </c>
      <c r="D25" s="142">
        <v>170.88</v>
      </c>
      <c r="E25" s="29"/>
      <c r="F25" s="29"/>
      <c r="G25" s="29"/>
      <c r="H25" s="29"/>
      <c r="I25" s="29"/>
      <c r="J25" s="29"/>
      <c r="K25" s="29"/>
      <c r="L25" s="29"/>
      <c r="M25" s="29"/>
    </row>
    <row r="26" spans="1:13" s="373" customFormat="1" x14ac:dyDescent="0.25">
      <c r="A26" s="29" t="s">
        <v>20</v>
      </c>
      <c r="B26" s="29" t="s">
        <v>523</v>
      </c>
      <c r="C26" s="387">
        <v>9.6016999999999992</v>
      </c>
      <c r="D26" s="142">
        <v>6.47</v>
      </c>
      <c r="E26" s="29"/>
      <c r="F26" s="29"/>
      <c r="G26" s="29"/>
      <c r="H26" s="29"/>
      <c r="I26" s="29"/>
      <c r="J26" s="29"/>
      <c r="K26" s="29"/>
      <c r="L26" s="29"/>
      <c r="M26" s="29"/>
    </row>
    <row r="27" spans="1:13" s="373" customFormat="1" x14ac:dyDescent="0.25">
      <c r="A27" s="29" t="s">
        <v>20</v>
      </c>
      <c r="B27" s="29" t="s">
        <v>32</v>
      </c>
      <c r="C27" s="387">
        <v>107.5287</v>
      </c>
      <c r="D27" s="142">
        <v>72.44</v>
      </c>
      <c r="E27" s="29"/>
      <c r="F27" s="29"/>
      <c r="G27" s="29"/>
      <c r="H27" s="29"/>
      <c r="I27" s="29"/>
      <c r="J27" s="29"/>
      <c r="K27" s="29"/>
      <c r="L27" s="29"/>
      <c r="M27" s="29"/>
    </row>
    <row r="28" spans="1:13" s="209" customFormat="1" x14ac:dyDescent="0.25">
      <c r="A28" s="29" t="s">
        <v>20</v>
      </c>
      <c r="B28" s="29" t="s">
        <v>33</v>
      </c>
      <c r="C28" s="387">
        <v>0.37069999999999997</v>
      </c>
      <c r="D28" s="142">
        <v>0.25</v>
      </c>
      <c r="E28" s="29"/>
      <c r="F28" s="29"/>
      <c r="G28" s="29"/>
      <c r="H28" s="29"/>
      <c r="I28" s="29"/>
      <c r="J28" s="29"/>
      <c r="K28" s="29"/>
      <c r="L28" s="29"/>
      <c r="M28" s="29"/>
    </row>
    <row r="29" spans="1:13" s="209" customFormat="1" x14ac:dyDescent="0.25">
      <c r="A29" s="29" t="s">
        <v>20</v>
      </c>
      <c r="B29" s="29" t="s">
        <v>34</v>
      </c>
      <c r="C29" s="387">
        <v>0.34089999999999998</v>
      </c>
      <c r="D29" s="142">
        <v>0.23</v>
      </c>
      <c r="E29" s="29"/>
      <c r="F29" s="29"/>
      <c r="G29" s="29"/>
      <c r="H29" s="29"/>
      <c r="I29" s="29"/>
      <c r="J29" s="29"/>
      <c r="K29" s="29"/>
      <c r="L29" s="29"/>
      <c r="M29" s="29"/>
    </row>
    <row r="30" spans="1:13" s="209" customFormat="1" x14ac:dyDescent="0.25">
      <c r="A30" s="29" t="s">
        <v>20</v>
      </c>
      <c r="B30" s="29" t="s">
        <v>825</v>
      </c>
      <c r="C30" s="387">
        <v>9.2166999999999994</v>
      </c>
      <c r="D30" s="142">
        <v>6.21</v>
      </c>
      <c r="E30" s="29"/>
      <c r="F30" s="29"/>
      <c r="G30" s="29"/>
      <c r="H30" s="29"/>
      <c r="I30" s="29"/>
      <c r="J30" s="29"/>
      <c r="K30" s="29"/>
      <c r="L30" s="29"/>
      <c r="M30" s="29"/>
    </row>
    <row r="31" spans="1:13" s="200" customFormat="1" x14ac:dyDescent="0.25">
      <c r="A31" s="29" t="s">
        <v>20</v>
      </c>
      <c r="B31" s="29" t="s">
        <v>395</v>
      </c>
      <c r="C31" s="387">
        <v>0.95330000000000004</v>
      </c>
      <c r="D31" s="142">
        <v>0.64</v>
      </c>
      <c r="E31" s="29"/>
      <c r="F31" s="29"/>
      <c r="G31" s="29"/>
      <c r="H31" s="29"/>
      <c r="I31" s="29"/>
      <c r="J31" s="29"/>
      <c r="K31" s="29"/>
      <c r="L31" s="29"/>
      <c r="M31" s="29"/>
    </row>
    <row r="32" spans="1:13" s="200" customFormat="1" x14ac:dyDescent="0.25">
      <c r="A32" s="29" t="s">
        <v>20</v>
      </c>
      <c r="B32" s="29" t="s">
        <v>880</v>
      </c>
      <c r="C32" s="387">
        <v>7.0220000000000002</v>
      </c>
      <c r="D32" s="142">
        <v>4.7300000000000004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1:13" s="200" customFormat="1" x14ac:dyDescent="0.25">
      <c r="A33" s="29" t="s">
        <v>20</v>
      </c>
      <c r="B33" s="29" t="s">
        <v>915</v>
      </c>
      <c r="C33" s="387">
        <v>5.1493000000000002</v>
      </c>
      <c r="D33" s="142">
        <v>3.47</v>
      </c>
      <c r="E33" s="29"/>
      <c r="F33" s="29"/>
      <c r="G33" s="29"/>
      <c r="H33" s="29"/>
      <c r="I33" s="29"/>
      <c r="J33" s="29"/>
      <c r="K33" s="29"/>
      <c r="L33" s="29"/>
      <c r="M33" s="29"/>
    </row>
    <row r="34" spans="1:13" s="200" customFormat="1" x14ac:dyDescent="0.25">
      <c r="A34" s="29" t="s">
        <v>20</v>
      </c>
      <c r="B34" s="29" t="s">
        <v>881</v>
      </c>
      <c r="C34" s="387">
        <v>6.2195</v>
      </c>
      <c r="D34" s="142">
        <v>4.1900000000000004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1:13" s="200" customFormat="1" x14ac:dyDescent="0.25">
      <c r="A35" s="29" t="s">
        <v>20</v>
      </c>
      <c r="B35" s="29" t="s">
        <v>882</v>
      </c>
      <c r="C35" s="387">
        <v>6.4202000000000004</v>
      </c>
      <c r="D35" s="142">
        <v>4.32</v>
      </c>
      <c r="E35" s="29"/>
      <c r="F35" s="29"/>
      <c r="G35" s="29"/>
      <c r="H35" s="29"/>
      <c r="I35" s="29"/>
      <c r="J35" s="29"/>
      <c r="K35" s="29"/>
      <c r="L35" s="29"/>
      <c r="M35" s="29"/>
    </row>
    <row r="36" spans="1:13" s="200" customFormat="1" x14ac:dyDescent="0.25">
      <c r="A36" s="29" t="s">
        <v>20</v>
      </c>
      <c r="B36" s="29" t="s">
        <v>434</v>
      </c>
      <c r="C36" s="387">
        <v>712.98329999999999</v>
      </c>
      <c r="D36" s="142">
        <v>480.3</v>
      </c>
      <c r="E36" s="29"/>
      <c r="F36" s="29"/>
      <c r="G36" s="29"/>
      <c r="H36" s="29"/>
      <c r="I36" s="29"/>
      <c r="J36" s="29"/>
      <c r="K36" s="29"/>
      <c r="L36" s="29"/>
      <c r="M36" s="29"/>
    </row>
    <row r="37" spans="1:13" s="200" customFormat="1" x14ac:dyDescent="0.25">
      <c r="A37" s="29" t="s">
        <v>20</v>
      </c>
      <c r="B37" s="29" t="s">
        <v>35</v>
      </c>
      <c r="C37" s="387">
        <v>1759.2682</v>
      </c>
      <c r="D37" s="142">
        <v>1185.1400000000001</v>
      </c>
      <c r="E37" s="29"/>
      <c r="F37" s="29"/>
      <c r="G37" s="29"/>
      <c r="H37" s="29"/>
      <c r="I37" s="29"/>
      <c r="J37" s="29"/>
      <c r="K37" s="29"/>
      <c r="L37" s="29"/>
      <c r="M37" s="29"/>
    </row>
    <row r="38" spans="1:13" s="200" customFormat="1" x14ac:dyDescent="0.25">
      <c r="A38" s="29" t="s">
        <v>20</v>
      </c>
      <c r="B38" s="29" t="s">
        <v>537</v>
      </c>
      <c r="C38" s="387">
        <v>120.9842</v>
      </c>
      <c r="D38" s="142">
        <v>81.5</v>
      </c>
      <c r="E38" s="29"/>
      <c r="F38" s="29"/>
      <c r="G38" s="29"/>
      <c r="H38" s="29"/>
      <c r="I38" s="29"/>
      <c r="J38" s="29"/>
      <c r="K38" s="29"/>
      <c r="L38" s="29"/>
      <c r="M38" s="29"/>
    </row>
    <row r="39" spans="1:13" s="200" customFormat="1" x14ac:dyDescent="0.25">
      <c r="A39" s="29" t="s">
        <v>20</v>
      </c>
      <c r="B39" s="29" t="s">
        <v>637</v>
      </c>
      <c r="C39" s="387">
        <v>181.84</v>
      </c>
      <c r="D39" s="142">
        <v>122.5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1:13" s="199" customFormat="1" x14ac:dyDescent="0.25">
      <c r="A40" s="29" t="s">
        <v>20</v>
      </c>
      <c r="B40" s="29" t="s">
        <v>638</v>
      </c>
      <c r="C40" s="387">
        <v>227.77379999999999</v>
      </c>
      <c r="D40" s="142">
        <v>153.44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1:13" s="199" customFormat="1" x14ac:dyDescent="0.25">
      <c r="A41" s="29" t="s">
        <v>20</v>
      </c>
      <c r="B41" s="29" t="s">
        <v>639</v>
      </c>
      <c r="C41" s="387">
        <v>160.52619999999999</v>
      </c>
      <c r="D41" s="142">
        <v>108.14</v>
      </c>
      <c r="E41" s="29"/>
      <c r="F41" s="29"/>
      <c r="G41" s="29"/>
      <c r="H41" s="29"/>
      <c r="I41" s="29"/>
      <c r="J41" s="29"/>
      <c r="K41" s="29"/>
      <c r="L41" s="29"/>
      <c r="M41" s="29"/>
    </row>
    <row r="42" spans="1:13" s="199" customFormat="1" x14ac:dyDescent="0.25">
      <c r="A42" s="29" t="s">
        <v>20</v>
      </c>
      <c r="B42" s="29" t="s">
        <v>320</v>
      </c>
      <c r="C42" s="387">
        <v>213.5881</v>
      </c>
      <c r="D42" s="142">
        <v>143.88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1:13" s="218" customFormat="1" x14ac:dyDescent="0.25">
      <c r="A43" s="29" t="s">
        <v>20</v>
      </c>
      <c r="B43" s="29" t="s">
        <v>573</v>
      </c>
      <c r="C43" s="387">
        <v>66.663399999999996</v>
      </c>
      <c r="D43" s="142">
        <v>44.91</v>
      </c>
      <c r="E43" s="29"/>
      <c r="F43" s="29"/>
      <c r="G43" s="29"/>
      <c r="H43" s="29"/>
      <c r="I43" s="29"/>
      <c r="J43" s="29"/>
      <c r="K43" s="29"/>
      <c r="L43" s="29"/>
      <c r="M43" s="29"/>
    </row>
    <row r="44" spans="1:13" s="218" customFormat="1" x14ac:dyDescent="0.25">
      <c r="A44" s="29" t="s">
        <v>20</v>
      </c>
      <c r="B44" s="29" t="s">
        <v>707</v>
      </c>
      <c r="C44" s="387">
        <v>93.806200000000004</v>
      </c>
      <c r="D44" s="142">
        <v>63.19</v>
      </c>
      <c r="E44" s="29"/>
      <c r="F44" s="29"/>
      <c r="G44" s="29"/>
      <c r="H44" s="29"/>
      <c r="I44" s="29"/>
      <c r="J44" s="29"/>
      <c r="K44" s="29"/>
      <c r="L44" s="29"/>
      <c r="M44" s="29"/>
    </row>
    <row r="45" spans="1:13" s="218" customFormat="1" x14ac:dyDescent="0.25">
      <c r="A45" s="29" t="s">
        <v>20</v>
      </c>
      <c r="B45" s="29" t="s">
        <v>708</v>
      </c>
      <c r="C45" s="387">
        <v>421.64460000000003</v>
      </c>
      <c r="D45" s="142">
        <v>284.04000000000002</v>
      </c>
      <c r="E45" s="29"/>
      <c r="F45" s="29"/>
      <c r="G45" s="29"/>
      <c r="H45" s="29"/>
      <c r="I45" s="29"/>
      <c r="J45" s="29"/>
      <c r="K45" s="29"/>
      <c r="L45" s="29"/>
      <c r="M45" s="29"/>
    </row>
    <row r="46" spans="1:13" s="218" customFormat="1" x14ac:dyDescent="0.25">
      <c r="A46" s="29" t="s">
        <v>20</v>
      </c>
      <c r="B46" s="29" t="s">
        <v>709</v>
      </c>
      <c r="C46" s="387">
        <v>50.404499999999999</v>
      </c>
      <c r="D46" s="142">
        <v>33.96</v>
      </c>
      <c r="E46" s="29"/>
      <c r="F46" s="29"/>
      <c r="G46" s="29"/>
      <c r="H46" s="29"/>
      <c r="I46" s="29"/>
      <c r="J46" s="29"/>
      <c r="K46" s="29"/>
      <c r="L46" s="29"/>
      <c r="M46" s="29"/>
    </row>
    <row r="47" spans="1:13" s="218" customFormat="1" x14ac:dyDescent="0.25">
      <c r="A47" s="29" t="s">
        <v>20</v>
      </c>
      <c r="B47" s="29" t="s">
        <v>861</v>
      </c>
      <c r="C47" s="387">
        <v>227.4864</v>
      </c>
      <c r="D47" s="142">
        <v>153.25</v>
      </c>
      <c r="E47" s="29"/>
      <c r="F47" s="29"/>
      <c r="G47" s="29"/>
      <c r="H47" s="29"/>
      <c r="I47" s="29"/>
      <c r="J47" s="29"/>
      <c r="K47" s="29"/>
      <c r="L47" s="29"/>
      <c r="M47" s="29"/>
    </row>
    <row r="48" spans="1:13" s="218" customFormat="1" x14ac:dyDescent="0.25">
      <c r="A48" s="29" t="s">
        <v>20</v>
      </c>
      <c r="B48" s="29" t="s">
        <v>710</v>
      </c>
      <c r="C48" s="387">
        <v>81.908600000000007</v>
      </c>
      <c r="D48" s="142">
        <v>55.18</v>
      </c>
      <c r="E48" s="29"/>
      <c r="F48" s="29"/>
      <c r="G48" s="29"/>
      <c r="H48" s="29"/>
      <c r="I48" s="29"/>
      <c r="J48" s="29"/>
      <c r="K48" s="29"/>
      <c r="L48" s="29"/>
      <c r="M48" s="29"/>
    </row>
    <row r="49" spans="1:13" s="218" customFormat="1" x14ac:dyDescent="0.25">
      <c r="A49" s="29" t="s">
        <v>20</v>
      </c>
      <c r="B49" s="29" t="s">
        <v>711</v>
      </c>
      <c r="C49" s="387">
        <v>70.513800000000003</v>
      </c>
      <c r="D49" s="142">
        <v>47.5</v>
      </c>
      <c r="E49" s="29"/>
      <c r="F49" s="29"/>
      <c r="G49" s="29"/>
      <c r="H49" s="29"/>
      <c r="I49" s="29"/>
      <c r="J49" s="29"/>
      <c r="K49" s="29"/>
      <c r="L49" s="29"/>
      <c r="M49" s="29"/>
    </row>
    <row r="50" spans="1:13" s="218" customFormat="1" x14ac:dyDescent="0.25">
      <c r="A50" s="29" t="s">
        <v>20</v>
      </c>
      <c r="B50" s="29" t="s">
        <v>640</v>
      </c>
      <c r="C50" s="387">
        <v>137.06979999999999</v>
      </c>
      <c r="D50" s="142">
        <v>92.34</v>
      </c>
      <c r="E50" s="29"/>
      <c r="F50" s="29"/>
      <c r="G50" s="29"/>
      <c r="H50" s="29"/>
      <c r="I50" s="29"/>
      <c r="J50" s="29"/>
      <c r="K50" s="29"/>
      <c r="L50" s="29"/>
      <c r="M50" s="29"/>
    </row>
    <row r="51" spans="1:13" s="218" customFormat="1" x14ac:dyDescent="0.25">
      <c r="A51" s="29" t="s">
        <v>20</v>
      </c>
      <c r="B51" s="29" t="s">
        <v>574</v>
      </c>
      <c r="C51" s="387">
        <v>8.4847999999999999</v>
      </c>
      <c r="D51" s="142">
        <v>5.72</v>
      </c>
      <c r="E51" s="29"/>
      <c r="F51" s="29"/>
      <c r="G51" s="29"/>
      <c r="H51" s="29"/>
      <c r="I51" s="29"/>
      <c r="J51" s="29"/>
      <c r="K51" s="29"/>
      <c r="L51" s="29"/>
      <c r="M51" s="29"/>
    </row>
    <row r="52" spans="1:13" s="218" customFormat="1" x14ac:dyDescent="0.25">
      <c r="A52" s="29" t="s">
        <v>20</v>
      </c>
      <c r="B52" s="29" t="s">
        <v>575</v>
      </c>
      <c r="C52" s="387">
        <v>317.65800000000002</v>
      </c>
      <c r="D52" s="142">
        <v>213.99</v>
      </c>
      <c r="E52" s="29"/>
      <c r="F52" s="29"/>
      <c r="G52" s="29"/>
      <c r="H52" s="29"/>
      <c r="I52" s="29"/>
      <c r="J52" s="29"/>
      <c r="K52" s="29"/>
      <c r="L52" s="29"/>
      <c r="M52" s="29"/>
    </row>
    <row r="53" spans="1:13" s="218" customFormat="1" x14ac:dyDescent="0.25">
      <c r="A53" s="29" t="s">
        <v>20</v>
      </c>
      <c r="B53" s="29" t="s">
        <v>603</v>
      </c>
      <c r="C53" s="387">
        <v>45.140900000000002</v>
      </c>
      <c r="D53" s="142">
        <v>30.41</v>
      </c>
      <c r="E53" s="29"/>
      <c r="F53" s="29"/>
      <c r="G53" s="29"/>
      <c r="H53" s="29"/>
      <c r="I53" s="29"/>
      <c r="J53" s="29"/>
      <c r="K53" s="29"/>
      <c r="L53" s="29"/>
      <c r="M53" s="29"/>
    </row>
    <row r="54" spans="1:13" s="218" customFormat="1" x14ac:dyDescent="0.25">
      <c r="A54" s="29" t="s">
        <v>20</v>
      </c>
      <c r="B54" s="29" t="s">
        <v>576</v>
      </c>
      <c r="C54" s="387">
        <v>63.063299999999998</v>
      </c>
      <c r="D54" s="142">
        <v>42.48</v>
      </c>
      <c r="E54" s="29"/>
      <c r="F54" s="29"/>
      <c r="G54" s="29"/>
      <c r="H54" s="29"/>
      <c r="I54" s="29"/>
      <c r="J54" s="29"/>
      <c r="K54" s="29"/>
      <c r="L54" s="29"/>
      <c r="M54" s="29"/>
    </row>
    <row r="55" spans="1:13" s="218" customFormat="1" x14ac:dyDescent="0.25">
      <c r="A55" s="29" t="s">
        <v>20</v>
      </c>
      <c r="B55" s="29" t="s">
        <v>577</v>
      </c>
      <c r="C55" s="387">
        <v>23.098400000000002</v>
      </c>
      <c r="D55" s="142">
        <v>15.56</v>
      </c>
      <c r="E55" s="29"/>
      <c r="F55" s="29"/>
      <c r="G55" s="29"/>
      <c r="H55" s="29"/>
      <c r="I55" s="29"/>
      <c r="J55" s="29"/>
      <c r="K55" s="29"/>
      <c r="L55" s="29"/>
      <c r="M55" s="29"/>
    </row>
    <row r="56" spans="1:13" s="199" customFormat="1" x14ac:dyDescent="0.25">
      <c r="A56" s="29" t="s">
        <v>20</v>
      </c>
      <c r="B56" s="29" t="s">
        <v>604</v>
      </c>
      <c r="C56" s="387">
        <v>847.12049999999999</v>
      </c>
      <c r="D56" s="142">
        <v>570.66</v>
      </c>
      <c r="E56" s="29"/>
      <c r="F56" s="29"/>
      <c r="G56" s="29"/>
      <c r="H56" s="29"/>
      <c r="I56" s="29"/>
      <c r="J56" s="29"/>
      <c r="K56" s="29"/>
      <c r="L56" s="29"/>
      <c r="M56" s="29"/>
    </row>
    <row r="57" spans="1:13" s="199" customFormat="1" x14ac:dyDescent="0.25">
      <c r="A57" s="29" t="s">
        <v>20</v>
      </c>
      <c r="B57" s="29" t="s">
        <v>36</v>
      </c>
      <c r="C57" s="387">
        <v>1917.1369</v>
      </c>
      <c r="D57" s="142">
        <v>1291.48</v>
      </c>
      <c r="E57" s="29"/>
      <c r="F57" s="29"/>
      <c r="G57" s="29"/>
      <c r="H57" s="29"/>
      <c r="I57" s="29"/>
      <c r="J57" s="29"/>
      <c r="K57" s="29"/>
      <c r="L57" s="29"/>
      <c r="M57" s="29"/>
    </row>
    <row r="58" spans="1:13" s="199" customFormat="1" x14ac:dyDescent="0.25">
      <c r="A58" s="29" t="s">
        <v>20</v>
      </c>
      <c r="B58" s="29" t="s">
        <v>712</v>
      </c>
      <c r="C58" s="387">
        <v>46.206899999999997</v>
      </c>
      <c r="D58" s="142">
        <v>31.13</v>
      </c>
      <c r="E58" s="29"/>
      <c r="F58" s="29"/>
      <c r="G58" s="29"/>
      <c r="H58" s="29"/>
      <c r="I58" s="29"/>
      <c r="J58" s="29"/>
      <c r="K58" s="29"/>
      <c r="L58" s="29"/>
      <c r="M58" s="29"/>
    </row>
    <row r="59" spans="1:13" s="199" customFormat="1" x14ac:dyDescent="0.25">
      <c r="A59" s="29" t="s">
        <v>20</v>
      </c>
      <c r="B59" s="29" t="s">
        <v>578</v>
      </c>
      <c r="C59" s="387">
        <v>130.39779999999999</v>
      </c>
      <c r="D59" s="142">
        <v>87.84</v>
      </c>
      <c r="E59" s="29"/>
      <c r="F59" s="29"/>
      <c r="G59" s="29"/>
      <c r="H59" s="29"/>
      <c r="I59" s="29"/>
      <c r="J59" s="29"/>
      <c r="K59" s="29"/>
      <c r="L59" s="29"/>
      <c r="M59" s="29"/>
    </row>
    <row r="60" spans="1:13" s="199" customFormat="1" x14ac:dyDescent="0.25">
      <c r="A60" s="29" t="s">
        <v>20</v>
      </c>
      <c r="B60" s="29" t="s">
        <v>916</v>
      </c>
      <c r="C60" s="387">
        <v>75.589699999999993</v>
      </c>
      <c r="D60" s="142">
        <v>50.92</v>
      </c>
      <c r="E60" s="29"/>
      <c r="F60" s="29"/>
      <c r="G60" s="29"/>
      <c r="H60" s="29"/>
      <c r="I60" s="29"/>
      <c r="J60" s="29"/>
      <c r="K60" s="29"/>
      <c r="L60" s="29"/>
      <c r="M60" s="29"/>
    </row>
    <row r="61" spans="1:13" s="199" customFormat="1" x14ac:dyDescent="0.25">
      <c r="A61" s="29" t="s">
        <v>20</v>
      </c>
      <c r="B61" s="29" t="s">
        <v>713</v>
      </c>
      <c r="C61" s="387">
        <v>94.587299999999999</v>
      </c>
      <c r="D61" s="142">
        <v>63.72</v>
      </c>
      <c r="E61" s="29"/>
      <c r="F61" s="29"/>
      <c r="G61" s="29"/>
      <c r="H61" s="29"/>
      <c r="I61" s="29"/>
      <c r="J61" s="29"/>
      <c r="K61" s="29"/>
      <c r="L61" s="29"/>
      <c r="M61" s="29"/>
    </row>
    <row r="62" spans="1:13" s="199" customFormat="1" x14ac:dyDescent="0.25">
      <c r="A62" s="29" t="s">
        <v>20</v>
      </c>
      <c r="B62" s="29" t="s">
        <v>463</v>
      </c>
      <c r="C62" s="387">
        <v>118.9838</v>
      </c>
      <c r="D62" s="142">
        <v>80.150000000000006</v>
      </c>
      <c r="E62" s="29"/>
      <c r="F62" s="29"/>
      <c r="G62" s="29"/>
      <c r="H62" s="29"/>
      <c r="I62" s="29"/>
      <c r="J62" s="29"/>
      <c r="K62" s="29"/>
      <c r="L62" s="29"/>
      <c r="M62" s="29"/>
    </row>
    <row r="63" spans="1:13" s="199" customFormat="1" x14ac:dyDescent="0.25">
      <c r="A63" s="29" t="s">
        <v>20</v>
      </c>
      <c r="B63" s="29" t="s">
        <v>917</v>
      </c>
      <c r="C63" s="387">
        <v>39.405299999999997</v>
      </c>
      <c r="D63" s="142">
        <v>26.55</v>
      </c>
      <c r="E63" s="29"/>
      <c r="F63" s="29"/>
      <c r="G63" s="29"/>
      <c r="H63" s="29"/>
      <c r="I63" s="29"/>
      <c r="J63" s="29"/>
      <c r="K63" s="29"/>
      <c r="L63" s="29"/>
      <c r="M63" s="29"/>
    </row>
    <row r="64" spans="1:13" s="199" customFormat="1" x14ac:dyDescent="0.25">
      <c r="A64" s="29" t="s">
        <v>20</v>
      </c>
      <c r="B64" s="29" t="s">
        <v>37</v>
      </c>
      <c r="C64" s="387">
        <v>76.189099999999996</v>
      </c>
      <c r="D64" s="142">
        <v>51.32</v>
      </c>
      <c r="E64" s="29"/>
      <c r="F64" s="29"/>
      <c r="G64" s="29"/>
      <c r="H64" s="29"/>
      <c r="I64" s="29"/>
      <c r="J64" s="29"/>
      <c r="K64" s="29"/>
      <c r="L64" s="29"/>
      <c r="M64" s="29"/>
    </row>
    <row r="65" spans="1:13" s="199" customFormat="1" x14ac:dyDescent="0.25">
      <c r="A65" s="29" t="s">
        <v>20</v>
      </c>
      <c r="B65" s="29" t="s">
        <v>445</v>
      </c>
      <c r="C65" s="387">
        <v>85.313999999999993</v>
      </c>
      <c r="D65" s="142">
        <v>57.47</v>
      </c>
      <c r="E65" s="29"/>
      <c r="F65" s="29"/>
      <c r="G65" s="29"/>
      <c r="H65" s="29"/>
      <c r="I65" s="29"/>
      <c r="J65" s="29"/>
      <c r="K65" s="29"/>
      <c r="L65" s="29"/>
      <c r="M65" s="29"/>
    </row>
    <row r="66" spans="1:13" s="199" customFormat="1" x14ac:dyDescent="0.25">
      <c r="A66" s="29" t="s">
        <v>20</v>
      </c>
      <c r="B66" s="29" t="s">
        <v>579</v>
      </c>
      <c r="C66" s="387">
        <v>363.91669999999999</v>
      </c>
      <c r="D66" s="142">
        <v>245.15</v>
      </c>
      <c r="E66" s="29"/>
      <c r="F66" s="29"/>
      <c r="G66" s="29"/>
      <c r="H66" s="29"/>
      <c r="I66" s="29"/>
      <c r="J66" s="29"/>
      <c r="K66" s="29"/>
      <c r="L66" s="29"/>
      <c r="M66" s="29"/>
    </row>
    <row r="67" spans="1:13" s="186" customFormat="1" x14ac:dyDescent="0.25">
      <c r="A67" s="29" t="s">
        <v>20</v>
      </c>
      <c r="B67" s="29" t="s">
        <v>714</v>
      </c>
      <c r="C67" s="387">
        <v>231.70160000000001</v>
      </c>
      <c r="D67" s="142">
        <v>156.09</v>
      </c>
      <c r="E67" s="29"/>
      <c r="F67" s="29"/>
      <c r="G67" s="29"/>
      <c r="H67" s="29"/>
      <c r="I67" s="29"/>
      <c r="J67" s="29"/>
      <c r="K67" s="29"/>
      <c r="L67" s="29"/>
      <c r="M67" s="29"/>
    </row>
    <row r="68" spans="1:13" s="186" customFormat="1" x14ac:dyDescent="0.25">
      <c r="A68" s="29" t="s">
        <v>20</v>
      </c>
      <c r="B68" s="29" t="s">
        <v>942</v>
      </c>
      <c r="C68" s="387">
        <v>0.64570000000000005</v>
      </c>
      <c r="D68" s="142">
        <v>0.43</v>
      </c>
      <c r="E68" s="29"/>
      <c r="F68" s="29"/>
      <c r="G68" s="29"/>
      <c r="H68" s="29"/>
      <c r="I68" s="29"/>
      <c r="J68" s="29"/>
      <c r="K68" s="29"/>
      <c r="L68" s="29"/>
      <c r="M68" s="29"/>
    </row>
    <row r="69" spans="1:13" s="186" customFormat="1" x14ac:dyDescent="0.25">
      <c r="A69" s="29" t="s">
        <v>20</v>
      </c>
      <c r="B69" s="29" t="s">
        <v>669</v>
      </c>
      <c r="C69" s="387">
        <v>170.5549</v>
      </c>
      <c r="D69" s="142">
        <v>114.89</v>
      </c>
      <c r="E69" s="29"/>
      <c r="F69" s="29"/>
      <c r="G69" s="29"/>
      <c r="H69" s="29"/>
      <c r="I69" s="29"/>
      <c r="J69" s="29"/>
      <c r="K69" s="29"/>
      <c r="L69" s="29"/>
      <c r="M69" s="29"/>
    </row>
    <row r="70" spans="1:13" s="186" customFormat="1" x14ac:dyDescent="0.25">
      <c r="A70" s="29" t="s">
        <v>20</v>
      </c>
      <c r="B70" s="29" t="s">
        <v>715</v>
      </c>
      <c r="C70" s="387">
        <v>61.4176</v>
      </c>
      <c r="D70" s="142">
        <v>41.37</v>
      </c>
      <c r="E70" s="29"/>
      <c r="F70" s="29"/>
      <c r="G70" s="29"/>
      <c r="H70" s="29"/>
      <c r="I70" s="29"/>
      <c r="J70" s="29"/>
      <c r="K70" s="29"/>
      <c r="L70" s="29"/>
      <c r="M70" s="29"/>
    </row>
    <row r="71" spans="1:13" s="186" customFormat="1" x14ac:dyDescent="0.25">
      <c r="A71" s="29" t="s">
        <v>20</v>
      </c>
      <c r="B71" s="29" t="s">
        <v>716</v>
      </c>
      <c r="C71" s="387">
        <v>38.727400000000003</v>
      </c>
      <c r="D71" s="142">
        <v>26.09</v>
      </c>
      <c r="E71" s="29"/>
      <c r="F71" s="29"/>
      <c r="G71" s="29"/>
      <c r="H71" s="29"/>
      <c r="I71" s="29"/>
      <c r="J71" s="29"/>
      <c r="K71" s="29"/>
      <c r="L71" s="29"/>
      <c r="M71" s="29"/>
    </row>
    <row r="72" spans="1:13" s="186" customFormat="1" x14ac:dyDescent="0.25">
      <c r="A72" s="29" t="s">
        <v>20</v>
      </c>
      <c r="B72" s="29" t="s">
        <v>717</v>
      </c>
      <c r="C72" s="387">
        <v>173.55609999999999</v>
      </c>
      <c r="D72" s="142">
        <v>116.92</v>
      </c>
      <c r="E72" s="29"/>
      <c r="F72" s="29"/>
      <c r="G72" s="29"/>
      <c r="H72" s="29"/>
      <c r="I72" s="29"/>
      <c r="J72" s="29"/>
      <c r="K72" s="29"/>
      <c r="L72" s="29"/>
      <c r="M72" s="29"/>
    </row>
    <row r="73" spans="1:13" s="186" customFormat="1" x14ac:dyDescent="0.25">
      <c r="A73" s="29" t="s">
        <v>20</v>
      </c>
      <c r="B73" s="29" t="s">
        <v>718</v>
      </c>
      <c r="C73" s="387">
        <v>44.8249</v>
      </c>
      <c r="D73" s="142">
        <v>30.2</v>
      </c>
      <c r="E73" s="29"/>
      <c r="F73" s="29"/>
      <c r="G73" s="29"/>
      <c r="H73" s="29"/>
      <c r="I73" s="29"/>
      <c r="J73" s="29"/>
      <c r="K73" s="29"/>
      <c r="L73" s="29"/>
      <c r="M73" s="29"/>
    </row>
    <row r="74" spans="1:13" s="186" customFormat="1" x14ac:dyDescent="0.25">
      <c r="A74" s="29" t="s">
        <v>20</v>
      </c>
      <c r="B74" s="29" t="s">
        <v>719</v>
      </c>
      <c r="C74" s="387">
        <v>179.52420000000001</v>
      </c>
      <c r="D74" s="142">
        <v>120.94</v>
      </c>
      <c r="E74" s="29"/>
      <c r="F74" s="29"/>
      <c r="G74" s="29"/>
      <c r="H74" s="29"/>
      <c r="I74" s="29"/>
      <c r="J74" s="29"/>
      <c r="K74" s="29"/>
      <c r="L74" s="29"/>
      <c r="M74" s="29"/>
    </row>
    <row r="75" spans="1:13" s="186" customFormat="1" x14ac:dyDescent="0.25">
      <c r="A75" s="29" t="s">
        <v>20</v>
      </c>
      <c r="B75" s="29" t="s">
        <v>720</v>
      </c>
      <c r="C75" s="387">
        <v>722.30550000000005</v>
      </c>
      <c r="D75" s="142">
        <v>486.58</v>
      </c>
      <c r="E75" s="29"/>
      <c r="F75" s="29"/>
      <c r="G75" s="29"/>
      <c r="H75" s="29"/>
      <c r="I75" s="29"/>
      <c r="J75" s="29"/>
      <c r="K75" s="29"/>
      <c r="L75" s="29"/>
      <c r="M75" s="29"/>
    </row>
    <row r="76" spans="1:13" s="186" customFormat="1" x14ac:dyDescent="0.25">
      <c r="A76" s="29" t="s">
        <v>20</v>
      </c>
      <c r="B76" s="29" t="s">
        <v>468</v>
      </c>
      <c r="C76" s="387">
        <v>1324.3405</v>
      </c>
      <c r="D76" s="142">
        <v>892.15</v>
      </c>
      <c r="E76" s="29"/>
      <c r="F76" s="29"/>
      <c r="G76" s="29"/>
      <c r="H76" s="29"/>
      <c r="I76" s="29"/>
      <c r="J76" s="29"/>
      <c r="K76" s="29"/>
      <c r="L76" s="29"/>
      <c r="M76" s="29"/>
    </row>
    <row r="77" spans="1:13" s="186" customFormat="1" x14ac:dyDescent="0.25">
      <c r="A77" s="29" t="s">
        <v>20</v>
      </c>
      <c r="B77" s="29" t="s">
        <v>721</v>
      </c>
      <c r="C77" s="387">
        <v>154.87700000000001</v>
      </c>
      <c r="D77" s="142">
        <v>104.33</v>
      </c>
      <c r="E77" s="29"/>
      <c r="F77" s="29"/>
      <c r="G77" s="29"/>
      <c r="H77" s="29"/>
      <c r="I77" s="29"/>
      <c r="J77" s="29"/>
      <c r="K77" s="29"/>
      <c r="L77" s="29"/>
      <c r="M77" s="29"/>
    </row>
    <row r="78" spans="1:13" s="186" customFormat="1" x14ac:dyDescent="0.25">
      <c r="A78" s="29" t="s">
        <v>20</v>
      </c>
      <c r="B78" s="29" t="s">
        <v>444</v>
      </c>
      <c r="C78" s="387">
        <v>233.3706</v>
      </c>
      <c r="D78" s="142">
        <v>157.21</v>
      </c>
      <c r="E78" s="29"/>
      <c r="F78" s="29"/>
      <c r="G78" s="29"/>
      <c r="H78" s="29"/>
      <c r="I78" s="29"/>
      <c r="J78" s="29"/>
      <c r="K78" s="29"/>
      <c r="L78" s="29"/>
      <c r="M78" s="29"/>
    </row>
    <row r="79" spans="1:13" s="186" customFormat="1" x14ac:dyDescent="0.25">
      <c r="A79" s="29" t="s">
        <v>20</v>
      </c>
      <c r="B79" s="29" t="s">
        <v>930</v>
      </c>
      <c r="C79" s="387">
        <v>91.248999999999995</v>
      </c>
      <c r="D79" s="142">
        <v>61.47</v>
      </c>
      <c r="E79" s="29"/>
      <c r="F79" s="29"/>
      <c r="G79" s="29"/>
      <c r="H79" s="29"/>
      <c r="I79" s="29"/>
      <c r="J79" s="29"/>
      <c r="K79" s="29"/>
      <c r="L79" s="29"/>
      <c r="M79" s="29"/>
    </row>
    <row r="80" spans="1:13" x14ac:dyDescent="0.25">
      <c r="A80" s="29" t="s">
        <v>20</v>
      </c>
      <c r="B80" s="29" t="s">
        <v>38</v>
      </c>
      <c r="C80" s="387">
        <v>1023.8521</v>
      </c>
      <c r="D80" s="142">
        <v>689.72</v>
      </c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 t="s">
        <v>20</v>
      </c>
      <c r="B81" s="29" t="s">
        <v>819</v>
      </c>
      <c r="C81" s="387">
        <v>462.00779999999997</v>
      </c>
      <c r="D81" s="142">
        <v>311.23</v>
      </c>
      <c r="E81" s="29"/>
      <c r="F81" s="29"/>
      <c r="G81" s="29"/>
      <c r="H81" s="29"/>
      <c r="I81" s="29"/>
      <c r="J81" s="29"/>
      <c r="K81" s="29"/>
      <c r="L81" s="29"/>
      <c r="M81" s="29"/>
    </row>
    <row r="82" spans="1:13" x14ac:dyDescent="0.25">
      <c r="A82" s="29" t="s">
        <v>20</v>
      </c>
      <c r="B82" s="29" t="s">
        <v>605</v>
      </c>
      <c r="C82" s="387">
        <v>1151.6264000000001</v>
      </c>
      <c r="D82" s="142">
        <v>775.8</v>
      </c>
      <c r="E82" s="29"/>
      <c r="F82" s="29"/>
      <c r="G82" s="29"/>
      <c r="H82" s="29"/>
      <c r="I82" s="29"/>
      <c r="J82" s="29"/>
      <c r="K82" s="29"/>
      <c r="L82" s="29"/>
      <c r="M82" s="29"/>
    </row>
    <row r="83" spans="1:13" x14ac:dyDescent="0.25">
      <c r="A83" s="29" t="s">
        <v>20</v>
      </c>
      <c r="B83" s="29" t="s">
        <v>670</v>
      </c>
      <c r="C83" s="387">
        <v>60.690600000000003</v>
      </c>
      <c r="D83" s="142">
        <v>40.880000000000003</v>
      </c>
      <c r="E83" s="29"/>
      <c r="F83" s="29"/>
      <c r="G83" s="29"/>
      <c r="H83" s="29"/>
      <c r="I83" s="29"/>
      <c r="J83" s="29"/>
      <c r="K83" s="29"/>
      <c r="L83" s="29"/>
      <c r="M83" s="29"/>
    </row>
    <row r="84" spans="1:13" x14ac:dyDescent="0.25">
      <c r="A84" s="29" t="s">
        <v>20</v>
      </c>
      <c r="B84" s="29" t="s">
        <v>671</v>
      </c>
      <c r="C84" s="387">
        <v>69.348100000000002</v>
      </c>
      <c r="D84" s="142">
        <v>46.72</v>
      </c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9" t="s">
        <v>20</v>
      </c>
      <c r="B85" s="29" t="s">
        <v>722</v>
      </c>
      <c r="C85" s="387">
        <v>45.894199999999998</v>
      </c>
      <c r="D85" s="142">
        <v>30.92</v>
      </c>
      <c r="E85" s="29"/>
      <c r="F85" s="29"/>
      <c r="G85" s="29"/>
      <c r="H85" s="29"/>
      <c r="I85" s="29"/>
      <c r="J85" s="29"/>
      <c r="K85" s="29"/>
      <c r="L85" s="29"/>
      <c r="M85" s="29"/>
    </row>
    <row r="86" spans="1:13" x14ac:dyDescent="0.25">
      <c r="A86" s="29" t="s">
        <v>20</v>
      </c>
      <c r="B86" s="29" t="s">
        <v>723</v>
      </c>
      <c r="C86" s="387">
        <v>1807.4991</v>
      </c>
      <c r="D86" s="142">
        <v>1217.6300000000001</v>
      </c>
      <c r="E86" s="29"/>
      <c r="F86" s="29"/>
      <c r="G86" s="29"/>
      <c r="H86" s="29"/>
      <c r="I86" s="29"/>
      <c r="J86" s="29"/>
      <c r="K86" s="29"/>
      <c r="L86" s="29"/>
      <c r="M86" s="29"/>
    </row>
    <row r="87" spans="1:13" x14ac:dyDescent="0.25">
      <c r="A87" s="29" t="s">
        <v>20</v>
      </c>
      <c r="B87" s="29" t="s">
        <v>918</v>
      </c>
      <c r="C87" s="387">
        <v>0.41049999999999998</v>
      </c>
      <c r="D87" s="142">
        <v>0.28000000000000003</v>
      </c>
      <c r="E87" s="29"/>
      <c r="F87" s="29"/>
      <c r="G87" s="29"/>
      <c r="H87" s="29"/>
      <c r="I87" s="29"/>
      <c r="J87" s="29"/>
      <c r="K87" s="29"/>
      <c r="L87" s="29"/>
      <c r="M87" s="29"/>
    </row>
    <row r="88" spans="1:13" s="181" customFormat="1" x14ac:dyDescent="0.25">
      <c r="A88" s="29" t="s">
        <v>20</v>
      </c>
      <c r="B88" s="29" t="s">
        <v>724</v>
      </c>
      <c r="C88" s="387">
        <v>98.141499999999994</v>
      </c>
      <c r="D88" s="142">
        <v>66.11</v>
      </c>
      <c r="E88" s="29"/>
      <c r="F88" s="29"/>
      <c r="G88" s="29"/>
      <c r="H88" s="29"/>
      <c r="I88" s="29"/>
      <c r="J88" s="29"/>
      <c r="K88" s="29"/>
      <c r="L88" s="29"/>
      <c r="M88" s="29"/>
    </row>
    <row r="89" spans="1:13" s="181" customFormat="1" x14ac:dyDescent="0.25">
      <c r="A89" s="29" t="s">
        <v>20</v>
      </c>
      <c r="B89" s="29" t="s">
        <v>725</v>
      </c>
      <c r="C89" s="387">
        <v>306.65289999999999</v>
      </c>
      <c r="D89" s="142">
        <v>206.58</v>
      </c>
      <c r="E89" s="29"/>
      <c r="F89" s="29"/>
      <c r="G89" s="29"/>
      <c r="H89" s="29"/>
      <c r="I89" s="29"/>
      <c r="J89" s="29"/>
      <c r="K89" s="29"/>
      <c r="L89" s="29"/>
      <c r="M89" s="29"/>
    </row>
    <row r="90" spans="1:13" s="181" customFormat="1" x14ac:dyDescent="0.25">
      <c r="A90" s="29" t="s">
        <v>20</v>
      </c>
      <c r="B90" s="29" t="s">
        <v>641</v>
      </c>
      <c r="C90" s="387">
        <v>185.90049999999999</v>
      </c>
      <c r="D90" s="142">
        <v>125.23</v>
      </c>
      <c r="E90" s="29"/>
      <c r="F90" s="29"/>
      <c r="G90" s="29"/>
      <c r="H90" s="29"/>
      <c r="I90" s="29"/>
      <c r="J90" s="29"/>
      <c r="K90" s="29"/>
      <c r="L90" s="29"/>
      <c r="M90" s="29"/>
    </row>
    <row r="91" spans="1:13" s="181" customFormat="1" x14ac:dyDescent="0.25">
      <c r="A91" s="29" t="s">
        <v>20</v>
      </c>
      <c r="B91" s="29" t="s">
        <v>642</v>
      </c>
      <c r="C91" s="387">
        <v>67.478999999999999</v>
      </c>
      <c r="D91" s="142">
        <v>45.46</v>
      </c>
      <c r="E91" s="29"/>
      <c r="F91" s="29"/>
      <c r="G91" s="29"/>
      <c r="H91" s="29"/>
      <c r="I91" s="29"/>
      <c r="J91" s="29"/>
      <c r="K91" s="29"/>
      <c r="L91" s="29"/>
      <c r="M91" s="29"/>
    </row>
    <row r="92" spans="1:13" s="181" customFormat="1" x14ac:dyDescent="0.25">
      <c r="A92" s="29" t="s">
        <v>20</v>
      </c>
      <c r="B92" s="29" t="s">
        <v>39</v>
      </c>
      <c r="C92" s="387">
        <v>7836.3206</v>
      </c>
      <c r="D92" s="142">
        <v>5278.96</v>
      </c>
      <c r="E92" s="29"/>
      <c r="F92" s="29"/>
      <c r="G92" s="29"/>
      <c r="H92" s="29"/>
      <c r="I92" s="29"/>
      <c r="J92" s="29"/>
      <c r="K92" s="29"/>
      <c r="L92" s="29"/>
      <c r="M92" s="29"/>
    </row>
    <row r="93" spans="1:13" s="181" customFormat="1" x14ac:dyDescent="0.25">
      <c r="A93" s="29" t="s">
        <v>20</v>
      </c>
      <c r="B93" s="29" t="s">
        <v>644</v>
      </c>
      <c r="C93" s="387">
        <v>71.245199999999997</v>
      </c>
      <c r="D93" s="142">
        <v>47.99</v>
      </c>
      <c r="E93" s="29"/>
      <c r="F93" s="29"/>
      <c r="G93" s="29"/>
      <c r="H93" s="29"/>
      <c r="I93" s="29"/>
      <c r="J93" s="29"/>
      <c r="K93" s="29"/>
      <c r="L93" s="29"/>
      <c r="M93" s="29"/>
    </row>
    <row r="94" spans="1:13" s="181" customFormat="1" x14ac:dyDescent="0.25">
      <c r="A94" s="29" t="s">
        <v>20</v>
      </c>
      <c r="B94" s="29" t="s">
        <v>40</v>
      </c>
      <c r="C94" s="387">
        <v>1025.7725</v>
      </c>
      <c r="D94" s="142">
        <v>691.01</v>
      </c>
      <c r="E94" s="29"/>
      <c r="F94" s="29"/>
      <c r="G94" s="29"/>
      <c r="H94" s="29"/>
      <c r="I94" s="29"/>
      <c r="J94" s="29"/>
      <c r="K94" s="29"/>
      <c r="L94" s="29"/>
      <c r="M94" s="29"/>
    </row>
    <row r="95" spans="1:13" s="181" customFormat="1" x14ac:dyDescent="0.25">
      <c r="A95" s="29" t="s">
        <v>20</v>
      </c>
      <c r="B95" s="29" t="s">
        <v>726</v>
      </c>
      <c r="C95" s="387">
        <v>36.130400000000002</v>
      </c>
      <c r="D95" s="142">
        <v>24.34</v>
      </c>
      <c r="E95" s="29"/>
      <c r="F95" s="29"/>
      <c r="G95" s="29"/>
      <c r="H95" s="29"/>
      <c r="I95" s="29"/>
      <c r="J95" s="29"/>
      <c r="K95" s="29"/>
      <c r="L95" s="29"/>
      <c r="M95" s="29"/>
    </row>
    <row r="96" spans="1:13" s="181" customFormat="1" x14ac:dyDescent="0.25">
      <c r="A96" s="29" t="s">
        <v>20</v>
      </c>
      <c r="B96" s="29" t="s">
        <v>357</v>
      </c>
      <c r="C96" s="387">
        <v>537.1789</v>
      </c>
      <c r="D96" s="142">
        <v>361.87</v>
      </c>
      <c r="E96" s="29"/>
      <c r="F96" s="29"/>
      <c r="G96" s="29"/>
      <c r="H96" s="29"/>
      <c r="I96" s="29"/>
      <c r="J96" s="29"/>
      <c r="K96" s="29"/>
      <c r="L96" s="29"/>
      <c r="M96" s="29"/>
    </row>
    <row r="97" spans="1:13" s="181" customFormat="1" x14ac:dyDescent="0.25">
      <c r="A97" s="29" t="s">
        <v>20</v>
      </c>
      <c r="B97" s="29" t="s">
        <v>727</v>
      </c>
      <c r="C97" s="387">
        <v>43.427100000000003</v>
      </c>
      <c r="D97" s="142">
        <v>29.25</v>
      </c>
      <c r="E97" s="29"/>
      <c r="F97" s="29"/>
      <c r="G97" s="29"/>
      <c r="H97" s="29"/>
      <c r="I97" s="29"/>
      <c r="J97" s="29"/>
      <c r="K97" s="29"/>
      <c r="L97" s="29"/>
      <c r="M97" s="29"/>
    </row>
    <row r="98" spans="1:13" s="181" customFormat="1" x14ac:dyDescent="0.25">
      <c r="A98" s="29" t="s">
        <v>20</v>
      </c>
      <c r="B98" s="29" t="s">
        <v>872</v>
      </c>
      <c r="C98" s="387">
        <v>97.976699999999994</v>
      </c>
      <c r="D98" s="142">
        <v>66</v>
      </c>
      <c r="E98" s="29"/>
      <c r="F98" s="29"/>
      <c r="G98" s="29"/>
      <c r="H98" s="29"/>
      <c r="I98" s="29"/>
      <c r="J98" s="29"/>
      <c r="K98" s="29"/>
      <c r="L98" s="29"/>
      <c r="M98" s="29"/>
    </row>
    <row r="99" spans="1:13" s="181" customFormat="1" x14ac:dyDescent="0.25">
      <c r="A99" s="29" t="s">
        <v>20</v>
      </c>
      <c r="B99" s="29" t="s">
        <v>440</v>
      </c>
      <c r="C99" s="387">
        <v>57.398499999999999</v>
      </c>
      <c r="D99" s="142">
        <v>38.67</v>
      </c>
      <c r="E99" s="29"/>
      <c r="F99" s="29"/>
      <c r="G99" s="29"/>
      <c r="H99" s="29"/>
      <c r="I99" s="29"/>
      <c r="J99" s="29"/>
      <c r="K99" s="29"/>
      <c r="L99" s="29"/>
      <c r="M99" s="29"/>
    </row>
    <row r="100" spans="1:13" s="181" customFormat="1" x14ac:dyDescent="0.25">
      <c r="A100" s="29" t="s">
        <v>20</v>
      </c>
      <c r="B100" s="29" t="s">
        <v>439</v>
      </c>
      <c r="C100" s="387">
        <v>76.932699999999997</v>
      </c>
      <c r="D100" s="142">
        <v>51.83</v>
      </c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s="181" customFormat="1" x14ac:dyDescent="0.25">
      <c r="A101" s="29" t="s">
        <v>20</v>
      </c>
      <c r="B101" s="29" t="s">
        <v>469</v>
      </c>
      <c r="C101" s="387">
        <v>92.029700000000005</v>
      </c>
      <c r="D101" s="142">
        <v>62</v>
      </c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s="181" customFormat="1" x14ac:dyDescent="0.25">
      <c r="A102" s="29" t="s">
        <v>20</v>
      </c>
      <c r="B102" s="29" t="s">
        <v>470</v>
      </c>
      <c r="C102" s="387">
        <v>42.588700000000003</v>
      </c>
      <c r="D102" s="142">
        <v>28.69</v>
      </c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s="181" customFormat="1" x14ac:dyDescent="0.25">
      <c r="A103" s="29" t="s">
        <v>20</v>
      </c>
      <c r="B103" s="29" t="s">
        <v>471</v>
      </c>
      <c r="C103" s="387">
        <v>77.934100000000001</v>
      </c>
      <c r="D103" s="142">
        <v>52.5</v>
      </c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s="181" customFormat="1" x14ac:dyDescent="0.25">
      <c r="A104" s="29" t="s">
        <v>20</v>
      </c>
      <c r="B104" s="29" t="s">
        <v>41</v>
      </c>
      <c r="C104" s="387">
        <v>232.4854</v>
      </c>
      <c r="D104" s="142">
        <v>156.61000000000001</v>
      </c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s="181" customFormat="1" x14ac:dyDescent="0.25">
      <c r="A105" s="29" t="s">
        <v>20</v>
      </c>
      <c r="B105" s="29" t="s">
        <v>672</v>
      </c>
      <c r="C105" s="387">
        <v>154.84289999999999</v>
      </c>
      <c r="D105" s="142">
        <v>104.31</v>
      </c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s="181" customFormat="1" x14ac:dyDescent="0.25">
      <c r="A106" s="29" t="s">
        <v>20</v>
      </c>
      <c r="B106" s="29" t="s">
        <v>673</v>
      </c>
      <c r="C106" s="387">
        <v>273.02510000000001</v>
      </c>
      <c r="D106" s="142">
        <v>183.92</v>
      </c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s="181" customFormat="1" x14ac:dyDescent="0.25">
      <c r="A107" s="29" t="s">
        <v>20</v>
      </c>
      <c r="B107" s="29" t="s">
        <v>42</v>
      </c>
      <c r="C107" s="387">
        <v>1892.0355</v>
      </c>
      <c r="D107" s="142">
        <v>1274.57</v>
      </c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s="181" customFormat="1" x14ac:dyDescent="0.25">
      <c r="A108" s="29" t="s">
        <v>20</v>
      </c>
      <c r="B108" s="29" t="s">
        <v>862</v>
      </c>
      <c r="C108" s="387">
        <v>68.248099999999994</v>
      </c>
      <c r="D108" s="142">
        <v>45.98</v>
      </c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s="181" customFormat="1" x14ac:dyDescent="0.25">
      <c r="A109" s="29" t="s">
        <v>20</v>
      </c>
      <c r="B109" s="29" t="s">
        <v>322</v>
      </c>
      <c r="C109" s="387">
        <v>723.80139999999994</v>
      </c>
      <c r="D109" s="142">
        <v>487.59</v>
      </c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s="181" customFormat="1" x14ac:dyDescent="0.25">
      <c r="A110" s="29" t="s">
        <v>20</v>
      </c>
      <c r="B110" s="29" t="s">
        <v>43</v>
      </c>
      <c r="C110" s="387">
        <v>218.529</v>
      </c>
      <c r="D110" s="142">
        <v>147.21</v>
      </c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s="181" customFormat="1" x14ac:dyDescent="0.25">
      <c r="A111" s="29" t="s">
        <v>20</v>
      </c>
      <c r="B111" s="29" t="s">
        <v>863</v>
      </c>
      <c r="C111" s="387">
        <v>109.80710000000001</v>
      </c>
      <c r="D111" s="142">
        <v>73.97</v>
      </c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s="181" customFormat="1" x14ac:dyDescent="0.25">
      <c r="A112" s="29" t="s">
        <v>20</v>
      </c>
      <c r="B112" s="29" t="s">
        <v>864</v>
      </c>
      <c r="C112" s="387">
        <v>63.377000000000002</v>
      </c>
      <c r="D112" s="142">
        <v>42.69</v>
      </c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s="181" customFormat="1" x14ac:dyDescent="0.25">
      <c r="A113" s="29" t="s">
        <v>20</v>
      </c>
      <c r="B113" s="29" t="s">
        <v>865</v>
      </c>
      <c r="C113" s="387">
        <v>78.095100000000002</v>
      </c>
      <c r="D113" s="142">
        <v>52.61</v>
      </c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s="181" customFormat="1" x14ac:dyDescent="0.25">
      <c r="A114" s="29" t="s">
        <v>20</v>
      </c>
      <c r="B114" s="29" t="s">
        <v>873</v>
      </c>
      <c r="C114" s="387">
        <v>136.38650000000001</v>
      </c>
      <c r="D114" s="142">
        <v>91.88</v>
      </c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s="181" customFormat="1" x14ac:dyDescent="0.25">
      <c r="A115" s="29" t="s">
        <v>20</v>
      </c>
      <c r="B115" s="29" t="s">
        <v>834</v>
      </c>
      <c r="C115" s="387">
        <v>33.427199999999999</v>
      </c>
      <c r="D115" s="142">
        <v>22.52</v>
      </c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s="181" customFormat="1" x14ac:dyDescent="0.25">
      <c r="A116" s="29" t="s">
        <v>20</v>
      </c>
      <c r="B116" s="29" t="s">
        <v>472</v>
      </c>
      <c r="C116" s="387">
        <v>56.472900000000003</v>
      </c>
      <c r="D116" s="142">
        <v>38.04</v>
      </c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s="181" customFormat="1" x14ac:dyDescent="0.25">
      <c r="A117" s="29" t="s">
        <v>20</v>
      </c>
      <c r="B117" s="29" t="s">
        <v>473</v>
      </c>
      <c r="C117" s="387">
        <v>107.98560000000001</v>
      </c>
      <c r="D117" s="142">
        <v>72.739999999999995</v>
      </c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s="181" customFormat="1" x14ac:dyDescent="0.25">
      <c r="A118" s="29" t="s">
        <v>20</v>
      </c>
      <c r="B118" s="29" t="s">
        <v>606</v>
      </c>
      <c r="C118" s="387">
        <v>109.908</v>
      </c>
      <c r="D118" s="142">
        <v>74.040000000000006</v>
      </c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s="181" customFormat="1" x14ac:dyDescent="0.25">
      <c r="A119" s="29" t="s">
        <v>20</v>
      </c>
      <c r="B119" s="29" t="s">
        <v>44</v>
      </c>
      <c r="C119" s="387">
        <v>1582.5333000000001</v>
      </c>
      <c r="D119" s="142">
        <v>1066.08</v>
      </c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s="181" customFormat="1" x14ac:dyDescent="0.25">
      <c r="A120" s="29" t="s">
        <v>20</v>
      </c>
      <c r="B120" s="29" t="s">
        <v>474</v>
      </c>
      <c r="C120" s="387">
        <v>296.50029999999998</v>
      </c>
      <c r="D120" s="142">
        <v>199.74</v>
      </c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s="181" customFormat="1" x14ac:dyDescent="0.25">
      <c r="A121" s="29" t="s">
        <v>20</v>
      </c>
      <c r="B121" s="29" t="s">
        <v>376</v>
      </c>
      <c r="C121" s="387">
        <v>85.093599999999995</v>
      </c>
      <c r="D121" s="142">
        <v>57.32</v>
      </c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s="181" customFormat="1" x14ac:dyDescent="0.25">
      <c r="A122" s="29" t="s">
        <v>20</v>
      </c>
      <c r="B122" s="29" t="s">
        <v>370</v>
      </c>
      <c r="C122" s="387">
        <v>199.0712</v>
      </c>
      <c r="D122" s="142">
        <v>134.1</v>
      </c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s="181" customFormat="1" x14ac:dyDescent="0.25">
      <c r="A123" s="29" t="s">
        <v>20</v>
      </c>
      <c r="B123" s="29" t="s">
        <v>389</v>
      </c>
      <c r="C123" s="387">
        <v>103.4873</v>
      </c>
      <c r="D123" s="142">
        <v>69.709999999999994</v>
      </c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s="181" customFormat="1" x14ac:dyDescent="0.25">
      <c r="A124" s="29" t="s">
        <v>20</v>
      </c>
      <c r="B124" s="29" t="s">
        <v>378</v>
      </c>
      <c r="C124" s="387">
        <v>108.6425</v>
      </c>
      <c r="D124" s="142">
        <v>73.19</v>
      </c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x14ac:dyDescent="0.25">
      <c r="A125" s="29" t="s">
        <v>20</v>
      </c>
      <c r="B125" s="29" t="s">
        <v>386</v>
      </c>
      <c r="C125" s="387">
        <v>169.21559999999999</v>
      </c>
      <c r="D125" s="142">
        <v>113.99</v>
      </c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x14ac:dyDescent="0.25">
      <c r="A126" s="29" t="s">
        <v>20</v>
      </c>
      <c r="B126" s="29" t="s">
        <v>377</v>
      </c>
      <c r="C126" s="387">
        <v>68.504300000000001</v>
      </c>
      <c r="D126" s="142">
        <v>46.15</v>
      </c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x14ac:dyDescent="0.25">
      <c r="A127" s="29" t="s">
        <v>20</v>
      </c>
      <c r="B127" s="29" t="s">
        <v>391</v>
      </c>
      <c r="C127" s="387">
        <v>321.1927</v>
      </c>
      <c r="D127" s="142">
        <v>216.37</v>
      </c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x14ac:dyDescent="0.25">
      <c r="A128" s="29" t="s">
        <v>20</v>
      </c>
      <c r="B128" s="29" t="s">
        <v>371</v>
      </c>
      <c r="C128" s="387">
        <v>288.5958</v>
      </c>
      <c r="D128" s="142">
        <v>194.41</v>
      </c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x14ac:dyDescent="0.25">
      <c r="A129" s="29" t="s">
        <v>20</v>
      </c>
      <c r="B129" s="29" t="s">
        <v>390</v>
      </c>
      <c r="C129" s="387">
        <v>259.0145</v>
      </c>
      <c r="D129" s="142">
        <v>174.49</v>
      </c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x14ac:dyDescent="0.25">
      <c r="A130" s="29" t="s">
        <v>20</v>
      </c>
      <c r="B130" s="29" t="s">
        <v>372</v>
      </c>
      <c r="C130" s="387">
        <v>389.00779999999997</v>
      </c>
      <c r="D130" s="142">
        <v>262.06</v>
      </c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x14ac:dyDescent="0.25">
      <c r="A131" s="29" t="s">
        <v>20</v>
      </c>
      <c r="B131" s="29" t="s">
        <v>387</v>
      </c>
      <c r="C131" s="387">
        <v>209.73159999999999</v>
      </c>
      <c r="D131" s="142">
        <v>141.29</v>
      </c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x14ac:dyDescent="0.25">
      <c r="A132" s="29" t="s">
        <v>20</v>
      </c>
      <c r="B132" s="29" t="s">
        <v>580</v>
      </c>
      <c r="C132" s="387">
        <v>151.87029999999999</v>
      </c>
      <c r="D132" s="142">
        <v>102.31</v>
      </c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x14ac:dyDescent="0.25">
      <c r="A133" s="29" t="s">
        <v>20</v>
      </c>
      <c r="B133" s="29" t="s">
        <v>367</v>
      </c>
      <c r="C133" s="387">
        <v>204.2501</v>
      </c>
      <c r="D133" s="142">
        <v>137.59</v>
      </c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x14ac:dyDescent="0.25">
      <c r="A134" s="29" t="s">
        <v>20</v>
      </c>
      <c r="B134" s="29" t="s">
        <v>883</v>
      </c>
      <c r="C134" s="387">
        <v>30.853100000000001</v>
      </c>
      <c r="D134" s="142">
        <v>20.78</v>
      </c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x14ac:dyDescent="0.25">
      <c r="A135" s="29" t="s">
        <v>20</v>
      </c>
      <c r="B135" s="29" t="s">
        <v>335</v>
      </c>
      <c r="C135" s="387">
        <v>113.22929999999999</v>
      </c>
      <c r="D135" s="142">
        <v>76.28</v>
      </c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x14ac:dyDescent="0.25">
      <c r="A136" s="29" t="s">
        <v>20</v>
      </c>
      <c r="B136" s="29" t="s">
        <v>336</v>
      </c>
      <c r="C136" s="387">
        <v>76.339200000000005</v>
      </c>
      <c r="D136" s="142">
        <v>51.43</v>
      </c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x14ac:dyDescent="0.25">
      <c r="A137" s="29" t="s">
        <v>20</v>
      </c>
      <c r="B137" s="29" t="s">
        <v>337</v>
      </c>
      <c r="C137" s="387">
        <v>184.54910000000001</v>
      </c>
      <c r="D137" s="142">
        <v>124.32</v>
      </c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x14ac:dyDescent="0.25">
      <c r="A138" s="29" t="s">
        <v>20</v>
      </c>
      <c r="B138" s="29" t="s">
        <v>375</v>
      </c>
      <c r="C138" s="387">
        <v>160.4658</v>
      </c>
      <c r="D138" s="142">
        <v>108.1</v>
      </c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x14ac:dyDescent="0.25">
      <c r="A139" s="29" t="s">
        <v>20</v>
      </c>
      <c r="B139" s="29" t="s">
        <v>338</v>
      </c>
      <c r="C139" s="387">
        <v>103.3181</v>
      </c>
      <c r="D139" s="142">
        <v>69.599999999999994</v>
      </c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x14ac:dyDescent="0.25">
      <c r="A140" s="29" t="s">
        <v>20</v>
      </c>
      <c r="B140" s="29" t="s">
        <v>728</v>
      </c>
      <c r="C140" s="387">
        <v>72.42</v>
      </c>
      <c r="D140" s="142">
        <v>48.79</v>
      </c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x14ac:dyDescent="0.25">
      <c r="A141" s="29" t="s">
        <v>20</v>
      </c>
      <c r="B141" s="29" t="s">
        <v>550</v>
      </c>
      <c r="C141" s="387">
        <v>672.92219999999998</v>
      </c>
      <c r="D141" s="142">
        <v>453.32</v>
      </c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x14ac:dyDescent="0.25">
      <c r="A142" s="29" t="s">
        <v>20</v>
      </c>
      <c r="B142" s="29" t="s">
        <v>729</v>
      </c>
      <c r="C142" s="387">
        <v>238.1232</v>
      </c>
      <c r="D142" s="142">
        <v>160.41</v>
      </c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x14ac:dyDescent="0.25">
      <c r="A143" s="29" t="s">
        <v>20</v>
      </c>
      <c r="B143" s="29" t="s">
        <v>405</v>
      </c>
      <c r="C143" s="387">
        <v>52.755200000000002</v>
      </c>
      <c r="D143" s="142">
        <v>35.54</v>
      </c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x14ac:dyDescent="0.25">
      <c r="A144" s="29" t="s">
        <v>20</v>
      </c>
      <c r="B144" s="29" t="s">
        <v>581</v>
      </c>
      <c r="C144" s="387">
        <v>225.38229999999999</v>
      </c>
      <c r="D144" s="142">
        <v>151.83000000000001</v>
      </c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x14ac:dyDescent="0.25">
      <c r="A145" s="29" t="s">
        <v>20</v>
      </c>
      <c r="B145" s="29" t="s">
        <v>426</v>
      </c>
      <c r="C145" s="387">
        <v>226.68610000000001</v>
      </c>
      <c r="D145" s="142">
        <v>152.71</v>
      </c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x14ac:dyDescent="0.25">
      <c r="A146" s="29" t="s">
        <v>20</v>
      </c>
      <c r="B146" s="29" t="s">
        <v>475</v>
      </c>
      <c r="C146" s="387">
        <v>50.4255</v>
      </c>
      <c r="D146" s="142">
        <v>33.97</v>
      </c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x14ac:dyDescent="0.25">
      <c r="A147" s="29" t="s">
        <v>20</v>
      </c>
      <c r="B147" s="29" t="s">
        <v>452</v>
      </c>
      <c r="C147" s="387">
        <v>72.265900000000002</v>
      </c>
      <c r="D147" s="142">
        <v>48.68</v>
      </c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x14ac:dyDescent="0.25">
      <c r="A148" s="29" t="s">
        <v>20</v>
      </c>
      <c r="B148" s="29" t="s">
        <v>476</v>
      </c>
      <c r="C148" s="387">
        <v>45.380499999999998</v>
      </c>
      <c r="D148" s="142">
        <v>30.57</v>
      </c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x14ac:dyDescent="0.25">
      <c r="A149" s="29" t="s">
        <v>20</v>
      </c>
      <c r="B149" s="29" t="s">
        <v>477</v>
      </c>
      <c r="C149" s="387">
        <v>81.660399999999996</v>
      </c>
      <c r="D149" s="142">
        <v>55.01</v>
      </c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x14ac:dyDescent="0.25">
      <c r="A150" s="29" t="s">
        <v>20</v>
      </c>
      <c r="B150" s="29" t="s">
        <v>453</v>
      </c>
      <c r="C150" s="387">
        <v>108.455</v>
      </c>
      <c r="D150" s="142">
        <v>73.06</v>
      </c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x14ac:dyDescent="0.25">
      <c r="A151" s="29" t="s">
        <v>20</v>
      </c>
      <c r="B151" s="29" t="s">
        <v>478</v>
      </c>
      <c r="C151" s="387">
        <v>42.8416</v>
      </c>
      <c r="D151" s="142">
        <v>28.86</v>
      </c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x14ac:dyDescent="0.25">
      <c r="A152" s="29" t="s">
        <v>20</v>
      </c>
      <c r="B152" s="29" t="s">
        <v>416</v>
      </c>
      <c r="C152" s="387">
        <v>121.2359</v>
      </c>
      <c r="D152" s="142">
        <v>81.67</v>
      </c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x14ac:dyDescent="0.25">
      <c r="A153" s="29" t="s">
        <v>20</v>
      </c>
      <c r="B153" s="29" t="s">
        <v>479</v>
      </c>
      <c r="C153" s="387">
        <v>72.551699999999997</v>
      </c>
      <c r="D153" s="142">
        <v>48.87</v>
      </c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x14ac:dyDescent="0.25">
      <c r="A154" s="29" t="s">
        <v>20</v>
      </c>
      <c r="B154" s="29" t="s">
        <v>480</v>
      </c>
      <c r="C154" s="387">
        <v>107.12990000000001</v>
      </c>
      <c r="D154" s="142">
        <v>72.17</v>
      </c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x14ac:dyDescent="0.25">
      <c r="A155" s="29" t="s">
        <v>20</v>
      </c>
      <c r="B155" s="29" t="s">
        <v>481</v>
      </c>
      <c r="C155" s="387">
        <v>49.921900000000001</v>
      </c>
      <c r="D155" s="142">
        <v>33.630000000000003</v>
      </c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x14ac:dyDescent="0.25">
      <c r="A156" s="29" t="s">
        <v>20</v>
      </c>
      <c r="B156" s="29" t="s">
        <v>482</v>
      </c>
      <c r="C156" s="387">
        <v>51.510100000000001</v>
      </c>
      <c r="D156" s="142">
        <v>34.700000000000003</v>
      </c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x14ac:dyDescent="0.25">
      <c r="A157" s="29" t="s">
        <v>20</v>
      </c>
      <c r="B157" s="29" t="s">
        <v>454</v>
      </c>
      <c r="C157" s="387">
        <v>53.250799999999998</v>
      </c>
      <c r="D157" s="142">
        <v>35.869999999999997</v>
      </c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x14ac:dyDescent="0.25">
      <c r="A158" s="29" t="s">
        <v>20</v>
      </c>
      <c r="B158" s="29" t="s">
        <v>455</v>
      </c>
      <c r="C158" s="387">
        <v>156.86609999999999</v>
      </c>
      <c r="D158" s="142">
        <v>105.67</v>
      </c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x14ac:dyDescent="0.25">
      <c r="A159" s="29" t="s">
        <v>20</v>
      </c>
      <c r="B159" s="29" t="s">
        <v>730</v>
      </c>
      <c r="C159" s="387">
        <v>987.06209999999999</v>
      </c>
      <c r="D159" s="142">
        <v>664.94</v>
      </c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x14ac:dyDescent="0.25">
      <c r="A160" s="29" t="s">
        <v>20</v>
      </c>
      <c r="B160" s="29" t="s">
        <v>45</v>
      </c>
      <c r="C160" s="387">
        <v>622.22130000000004</v>
      </c>
      <c r="D160" s="142">
        <v>419.16</v>
      </c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x14ac:dyDescent="0.25">
      <c r="A161" s="29" t="s">
        <v>20</v>
      </c>
      <c r="B161" s="29" t="s">
        <v>674</v>
      </c>
      <c r="C161" s="387">
        <v>60.161499999999997</v>
      </c>
      <c r="D161" s="142">
        <v>40.53</v>
      </c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x14ac:dyDescent="0.25">
      <c r="A162" s="29" t="s">
        <v>20</v>
      </c>
      <c r="B162" s="29" t="s">
        <v>731</v>
      </c>
      <c r="C162" s="387">
        <v>1312.6590000000001</v>
      </c>
      <c r="D162" s="142">
        <v>884.28</v>
      </c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x14ac:dyDescent="0.25">
      <c r="A163" s="29" t="s">
        <v>20</v>
      </c>
      <c r="B163" s="29" t="s">
        <v>732</v>
      </c>
      <c r="C163" s="387">
        <v>94.210700000000003</v>
      </c>
      <c r="D163" s="142">
        <v>63.47</v>
      </c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x14ac:dyDescent="0.25">
      <c r="A164" s="29" t="s">
        <v>20</v>
      </c>
      <c r="B164" s="29" t="s">
        <v>483</v>
      </c>
      <c r="C164" s="387">
        <v>130.31630000000001</v>
      </c>
      <c r="D164" s="142">
        <v>87.79</v>
      </c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x14ac:dyDescent="0.25">
      <c r="A165" s="29" t="s">
        <v>20</v>
      </c>
      <c r="B165" s="29" t="s">
        <v>484</v>
      </c>
      <c r="C165" s="387">
        <v>79.362300000000005</v>
      </c>
      <c r="D165" s="142">
        <v>53.46</v>
      </c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x14ac:dyDescent="0.25">
      <c r="A166" s="29" t="s">
        <v>20</v>
      </c>
      <c r="B166" s="29" t="s">
        <v>485</v>
      </c>
      <c r="C166" s="387">
        <v>65.515799999999999</v>
      </c>
      <c r="D166" s="142">
        <v>44.13</v>
      </c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x14ac:dyDescent="0.25">
      <c r="A167" s="29" t="s">
        <v>20</v>
      </c>
      <c r="B167" s="29" t="s">
        <v>486</v>
      </c>
      <c r="C167" s="387">
        <v>80.197000000000003</v>
      </c>
      <c r="D167" s="142">
        <v>54.02</v>
      </c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x14ac:dyDescent="0.25">
      <c r="A168" s="29" t="s">
        <v>20</v>
      </c>
      <c r="B168" s="29" t="s">
        <v>487</v>
      </c>
      <c r="C168" s="387">
        <v>78.423000000000002</v>
      </c>
      <c r="D168" s="142">
        <v>52.83</v>
      </c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x14ac:dyDescent="0.25">
      <c r="A169" s="29" t="s">
        <v>20</v>
      </c>
      <c r="B169" s="29" t="s">
        <v>488</v>
      </c>
      <c r="C169" s="387">
        <v>59.5625</v>
      </c>
      <c r="D169" s="142">
        <v>40.119999999999997</v>
      </c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x14ac:dyDescent="0.25">
      <c r="A170" s="29" t="s">
        <v>20</v>
      </c>
      <c r="B170" s="29" t="s">
        <v>489</v>
      </c>
      <c r="C170" s="387">
        <v>65.7483</v>
      </c>
      <c r="D170" s="142">
        <v>44.29</v>
      </c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x14ac:dyDescent="0.25">
      <c r="A171" s="29" t="s">
        <v>20</v>
      </c>
      <c r="B171" s="29" t="s">
        <v>490</v>
      </c>
      <c r="C171" s="387">
        <v>59.122</v>
      </c>
      <c r="D171" s="142">
        <v>39.83</v>
      </c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x14ac:dyDescent="0.25">
      <c r="A172" s="29" t="s">
        <v>20</v>
      </c>
      <c r="B172" s="29" t="s">
        <v>491</v>
      </c>
      <c r="C172" s="387">
        <v>111.3227</v>
      </c>
      <c r="D172" s="142">
        <v>74.989999999999995</v>
      </c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1:13" x14ac:dyDescent="0.25">
      <c r="A173" s="29" t="s">
        <v>20</v>
      </c>
      <c r="B173" s="29" t="s">
        <v>492</v>
      </c>
      <c r="C173" s="387">
        <v>137.0933</v>
      </c>
      <c r="D173" s="142">
        <v>92.35</v>
      </c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1:13" x14ac:dyDescent="0.25">
      <c r="A174" s="29" t="s">
        <v>20</v>
      </c>
      <c r="B174" s="29" t="s">
        <v>493</v>
      </c>
      <c r="C174" s="387">
        <v>96.368300000000005</v>
      </c>
      <c r="D174" s="142">
        <v>64.92</v>
      </c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x14ac:dyDescent="0.25">
      <c r="A175" s="29" t="s">
        <v>20</v>
      </c>
      <c r="B175" s="29" t="s">
        <v>494</v>
      </c>
      <c r="C175" s="387">
        <v>157.11199999999999</v>
      </c>
      <c r="D175" s="142">
        <v>105.84</v>
      </c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s="150" customFormat="1" x14ac:dyDescent="0.25">
      <c r="A176" s="29" t="s">
        <v>20</v>
      </c>
      <c r="B176" s="29" t="s">
        <v>495</v>
      </c>
      <c r="C176" s="387">
        <v>43.421999999999997</v>
      </c>
      <c r="D176" s="142">
        <v>29.25</v>
      </c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1:13" s="150" customFormat="1" x14ac:dyDescent="0.25">
      <c r="A177" s="29" t="s">
        <v>20</v>
      </c>
      <c r="B177" s="29" t="s">
        <v>496</v>
      </c>
      <c r="C177" s="387">
        <v>81.569699999999997</v>
      </c>
      <c r="D177" s="142">
        <v>54.95</v>
      </c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 s="150" customFormat="1" x14ac:dyDescent="0.25">
      <c r="A178" s="29" t="s">
        <v>20</v>
      </c>
      <c r="B178" s="29" t="s">
        <v>497</v>
      </c>
      <c r="C178" s="387">
        <v>50.318399999999997</v>
      </c>
      <c r="D178" s="142">
        <v>33.9</v>
      </c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1:13" s="150" customFormat="1" x14ac:dyDescent="0.25">
      <c r="A179" s="29" t="s">
        <v>20</v>
      </c>
      <c r="B179" s="29" t="s">
        <v>498</v>
      </c>
      <c r="C179" s="387">
        <v>165.26320000000001</v>
      </c>
      <c r="D179" s="142">
        <v>111.33</v>
      </c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1:13" s="150" customFormat="1" x14ac:dyDescent="0.25">
      <c r="A180" s="29" t="s">
        <v>20</v>
      </c>
      <c r="B180" s="29" t="s">
        <v>499</v>
      </c>
      <c r="C180" s="387">
        <v>62.814399999999999</v>
      </c>
      <c r="D180" s="142">
        <v>42.32</v>
      </c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1:13" s="222" customFormat="1" x14ac:dyDescent="0.25">
      <c r="A181" s="29" t="s">
        <v>20</v>
      </c>
      <c r="B181" s="29" t="s">
        <v>500</v>
      </c>
      <c r="C181" s="387">
        <v>69.641400000000004</v>
      </c>
      <c r="D181" s="142">
        <v>46.91</v>
      </c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s="222" customFormat="1" x14ac:dyDescent="0.25">
      <c r="A182" s="29" t="s">
        <v>20</v>
      </c>
      <c r="B182" s="29" t="s">
        <v>501</v>
      </c>
      <c r="C182" s="387">
        <v>69.515299999999996</v>
      </c>
      <c r="D182" s="142">
        <v>46.83</v>
      </c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s="222" customFormat="1" x14ac:dyDescent="0.25">
      <c r="A183" s="29" t="s">
        <v>20</v>
      </c>
      <c r="B183" s="29" t="s">
        <v>502</v>
      </c>
      <c r="C183" s="387">
        <v>24.151299999999999</v>
      </c>
      <c r="D183" s="142">
        <v>16.27</v>
      </c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1:13" s="222" customFormat="1" x14ac:dyDescent="0.25">
      <c r="A184" s="29" t="s">
        <v>20</v>
      </c>
      <c r="B184" s="29" t="s">
        <v>503</v>
      </c>
      <c r="C184" s="387">
        <v>46.565899999999999</v>
      </c>
      <c r="D184" s="142">
        <v>31.37</v>
      </c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1:13" s="222" customFormat="1" x14ac:dyDescent="0.25">
      <c r="A185" s="29" t="s">
        <v>20</v>
      </c>
      <c r="B185" s="29" t="s">
        <v>733</v>
      </c>
      <c r="C185" s="387">
        <v>200.00880000000001</v>
      </c>
      <c r="D185" s="142">
        <v>134.74</v>
      </c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s="222" customFormat="1" x14ac:dyDescent="0.25">
      <c r="A186" s="29" t="s">
        <v>20</v>
      </c>
      <c r="B186" s="29" t="s">
        <v>504</v>
      </c>
      <c r="C186" s="387">
        <v>99.461500000000001</v>
      </c>
      <c r="D186" s="142">
        <v>67</v>
      </c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1:13" s="222" customFormat="1" x14ac:dyDescent="0.25">
      <c r="A187" s="29" t="s">
        <v>20</v>
      </c>
      <c r="B187" s="29" t="s">
        <v>505</v>
      </c>
      <c r="C187" s="387">
        <v>82.8386</v>
      </c>
      <c r="D187" s="142">
        <v>55.8</v>
      </c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s="222" customFormat="1" x14ac:dyDescent="0.25">
      <c r="A188" s="29" t="s">
        <v>20</v>
      </c>
      <c r="B188" s="29" t="s">
        <v>506</v>
      </c>
      <c r="C188" s="387">
        <v>71.227699999999999</v>
      </c>
      <c r="D188" s="142">
        <v>47.98</v>
      </c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1:13" s="222" customFormat="1" x14ac:dyDescent="0.25">
      <c r="A189" s="29" t="s">
        <v>20</v>
      </c>
      <c r="B189" s="29" t="s">
        <v>734</v>
      </c>
      <c r="C189" s="387">
        <v>192.55549999999999</v>
      </c>
      <c r="D189" s="142">
        <v>129.72</v>
      </c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s="222" customFormat="1" x14ac:dyDescent="0.25">
      <c r="A190" s="29" t="s">
        <v>20</v>
      </c>
      <c r="B190" s="29" t="s">
        <v>46</v>
      </c>
      <c r="C190" s="387">
        <v>122.24590000000001</v>
      </c>
      <c r="D190" s="142">
        <v>82.35</v>
      </c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s="222" customFormat="1" x14ac:dyDescent="0.25">
      <c r="A191" s="29" t="s">
        <v>20</v>
      </c>
      <c r="B191" s="29" t="s">
        <v>919</v>
      </c>
      <c r="C191" s="387">
        <v>42.5944</v>
      </c>
      <c r="D191" s="142">
        <v>28.69</v>
      </c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s="222" customFormat="1" x14ac:dyDescent="0.25">
      <c r="A192" s="29" t="s">
        <v>20</v>
      </c>
      <c r="B192" s="29" t="s">
        <v>582</v>
      </c>
      <c r="C192" s="387">
        <v>76.609899999999996</v>
      </c>
      <c r="D192" s="142">
        <v>51.61</v>
      </c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1:13" s="222" customFormat="1" x14ac:dyDescent="0.25">
      <c r="A193" s="29" t="s">
        <v>20</v>
      </c>
      <c r="B193" s="29" t="s">
        <v>675</v>
      </c>
      <c r="C193" s="387">
        <v>102.6922</v>
      </c>
      <c r="D193" s="142">
        <v>69.180000000000007</v>
      </c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s="222" customFormat="1" x14ac:dyDescent="0.25">
      <c r="A194" s="29" t="s">
        <v>20</v>
      </c>
      <c r="B194" s="29" t="s">
        <v>607</v>
      </c>
      <c r="C194" s="387">
        <v>65.766599999999997</v>
      </c>
      <c r="D194" s="142">
        <v>44.3</v>
      </c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1:13" s="222" customFormat="1" x14ac:dyDescent="0.25">
      <c r="A195" s="29" t="s">
        <v>20</v>
      </c>
      <c r="B195" s="29" t="s">
        <v>608</v>
      </c>
      <c r="C195" s="387">
        <v>140.11920000000001</v>
      </c>
      <c r="D195" s="142">
        <v>94.39</v>
      </c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1:13" s="222" customFormat="1" x14ac:dyDescent="0.25">
      <c r="A196" s="29" t="s">
        <v>20</v>
      </c>
      <c r="B196" s="29" t="s">
        <v>645</v>
      </c>
      <c r="C196" s="387">
        <v>70.918899999999994</v>
      </c>
      <c r="D196" s="142">
        <v>47.77</v>
      </c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1:13" s="222" customFormat="1" x14ac:dyDescent="0.25">
      <c r="A197" s="29" t="s">
        <v>20</v>
      </c>
      <c r="B197" s="29" t="s">
        <v>646</v>
      </c>
      <c r="C197" s="387">
        <v>137.57769999999999</v>
      </c>
      <c r="D197" s="142">
        <v>92.68</v>
      </c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1:13" s="222" customFormat="1" x14ac:dyDescent="0.25">
      <c r="A198" s="29" t="s">
        <v>20</v>
      </c>
      <c r="B198" s="29" t="s">
        <v>735</v>
      </c>
      <c r="C198" s="387">
        <v>41.101599999999998</v>
      </c>
      <c r="D198" s="142">
        <v>27.69</v>
      </c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1:13" s="222" customFormat="1" x14ac:dyDescent="0.25">
      <c r="A199" s="29" t="s">
        <v>20</v>
      </c>
      <c r="B199" s="29" t="s">
        <v>583</v>
      </c>
      <c r="C199" s="387">
        <v>61.685299999999998</v>
      </c>
      <c r="D199" s="142">
        <v>41.55</v>
      </c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s="222" customFormat="1" x14ac:dyDescent="0.25">
      <c r="A200" s="29" t="s">
        <v>20</v>
      </c>
      <c r="B200" s="29" t="s">
        <v>609</v>
      </c>
      <c r="C200" s="387">
        <v>144.37370000000001</v>
      </c>
      <c r="D200" s="142">
        <v>97.26</v>
      </c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1:13" s="222" customFormat="1" x14ac:dyDescent="0.25">
      <c r="A201" s="29" t="s">
        <v>20</v>
      </c>
      <c r="B201" s="29" t="s">
        <v>610</v>
      </c>
      <c r="C201" s="387">
        <v>163.4452</v>
      </c>
      <c r="D201" s="142">
        <v>110.11</v>
      </c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s="222" customFormat="1" x14ac:dyDescent="0.25">
      <c r="A202" s="29" t="s">
        <v>20</v>
      </c>
      <c r="B202" s="29" t="s">
        <v>611</v>
      </c>
      <c r="C202" s="387">
        <v>123.9777</v>
      </c>
      <c r="D202" s="142">
        <v>83.52</v>
      </c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1:13" s="222" customFormat="1" x14ac:dyDescent="0.25">
      <c r="A203" s="29" t="s">
        <v>20</v>
      </c>
      <c r="B203" s="29" t="s">
        <v>612</v>
      </c>
      <c r="C203" s="387">
        <v>109.8565</v>
      </c>
      <c r="D203" s="142">
        <v>74.010000000000005</v>
      </c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1:13" s="222" customFormat="1" x14ac:dyDescent="0.25">
      <c r="A204" s="29" t="s">
        <v>20</v>
      </c>
      <c r="B204" s="29" t="s">
        <v>874</v>
      </c>
      <c r="C204" s="387">
        <v>73.218500000000006</v>
      </c>
      <c r="D204" s="142">
        <v>49.32</v>
      </c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1:13" s="222" customFormat="1" x14ac:dyDescent="0.25">
      <c r="A205" s="29" t="s">
        <v>20</v>
      </c>
      <c r="B205" s="29" t="s">
        <v>365</v>
      </c>
      <c r="C205" s="387">
        <v>260.75400000000002</v>
      </c>
      <c r="D205" s="142">
        <v>175.66</v>
      </c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1:13" s="222" customFormat="1" x14ac:dyDescent="0.25">
      <c r="A206" s="29" t="s">
        <v>20</v>
      </c>
      <c r="B206" s="29" t="s">
        <v>366</v>
      </c>
      <c r="C206" s="387">
        <v>286.47539999999998</v>
      </c>
      <c r="D206" s="142">
        <v>192.98</v>
      </c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1:13" s="222" customFormat="1" x14ac:dyDescent="0.25">
      <c r="A207" s="29" t="s">
        <v>20</v>
      </c>
      <c r="B207" s="29" t="s">
        <v>613</v>
      </c>
      <c r="C207" s="387">
        <v>293.02780000000001</v>
      </c>
      <c r="D207" s="142">
        <v>197.4</v>
      </c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1:13" s="222" customFormat="1" x14ac:dyDescent="0.25">
      <c r="A208" s="29" t="s">
        <v>20</v>
      </c>
      <c r="B208" s="29" t="s">
        <v>456</v>
      </c>
      <c r="C208" s="387">
        <v>122.8035</v>
      </c>
      <c r="D208" s="142">
        <v>82.73</v>
      </c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1:13" s="222" customFormat="1" x14ac:dyDescent="0.25">
      <c r="A209" s="29" t="s">
        <v>20</v>
      </c>
      <c r="B209" s="29" t="s">
        <v>826</v>
      </c>
      <c r="C209" s="387">
        <v>105.2269</v>
      </c>
      <c r="D209" s="142">
        <v>70.89</v>
      </c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1:13" s="222" customFormat="1" x14ac:dyDescent="0.25">
      <c r="A210" s="29" t="s">
        <v>20</v>
      </c>
      <c r="B210" s="29" t="s">
        <v>507</v>
      </c>
      <c r="C210" s="387">
        <v>138.89940000000001</v>
      </c>
      <c r="D210" s="142">
        <v>93.57</v>
      </c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 s="222" customFormat="1" x14ac:dyDescent="0.25">
      <c r="A211" s="29" t="s">
        <v>20</v>
      </c>
      <c r="B211" s="29" t="s">
        <v>508</v>
      </c>
      <c r="C211" s="387">
        <v>156.4254</v>
      </c>
      <c r="D211" s="142">
        <v>105.38</v>
      </c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1:13" s="222" customFormat="1" x14ac:dyDescent="0.25">
      <c r="A212" s="29" t="s">
        <v>20</v>
      </c>
      <c r="B212" s="29" t="s">
        <v>466</v>
      </c>
      <c r="C212" s="387">
        <v>121.8515</v>
      </c>
      <c r="D212" s="142">
        <v>82.09</v>
      </c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1:13" s="150" customFormat="1" x14ac:dyDescent="0.25">
      <c r="A213" s="29" t="s">
        <v>20</v>
      </c>
      <c r="B213" s="29" t="s">
        <v>884</v>
      </c>
      <c r="C213" s="387">
        <v>227.92699999999999</v>
      </c>
      <c r="D213" s="142">
        <v>153.54</v>
      </c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 s="150" customFormat="1" x14ac:dyDescent="0.25">
      <c r="A214" s="29" t="s">
        <v>20</v>
      </c>
      <c r="B214" s="29" t="s">
        <v>920</v>
      </c>
      <c r="C214" s="387">
        <v>89.925899999999999</v>
      </c>
      <c r="D214" s="142">
        <v>60.58</v>
      </c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s="150" customFormat="1" x14ac:dyDescent="0.25">
      <c r="A215" s="29" t="s">
        <v>20</v>
      </c>
      <c r="B215" s="29" t="s">
        <v>885</v>
      </c>
      <c r="C215" s="387">
        <v>134.25710000000001</v>
      </c>
      <c r="D215" s="142">
        <v>90.44</v>
      </c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 s="150" customFormat="1" x14ac:dyDescent="0.25">
      <c r="A216" s="29" t="s">
        <v>20</v>
      </c>
      <c r="B216" s="29" t="s">
        <v>886</v>
      </c>
      <c r="C216" s="387">
        <v>108.4211</v>
      </c>
      <c r="D216" s="142">
        <v>73.040000000000006</v>
      </c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s="150" customFormat="1" x14ac:dyDescent="0.25">
      <c r="A217" s="29" t="s">
        <v>20</v>
      </c>
      <c r="B217" s="29" t="s">
        <v>887</v>
      </c>
      <c r="C217" s="387">
        <v>79.366</v>
      </c>
      <c r="D217" s="142">
        <v>53.47</v>
      </c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 s="150" customFormat="1" x14ac:dyDescent="0.25">
      <c r="A218" s="29" t="s">
        <v>20</v>
      </c>
      <c r="B218" s="29" t="s">
        <v>888</v>
      </c>
      <c r="C218" s="387">
        <v>135.8314</v>
      </c>
      <c r="D218" s="142">
        <v>91.5</v>
      </c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s="150" customFormat="1" x14ac:dyDescent="0.25">
      <c r="A219" s="29" t="s">
        <v>20</v>
      </c>
      <c r="B219" s="29" t="s">
        <v>889</v>
      </c>
      <c r="C219" s="387">
        <v>90.806200000000004</v>
      </c>
      <c r="D219" s="142">
        <v>61.17</v>
      </c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s="150" customFormat="1" x14ac:dyDescent="0.25">
      <c r="A220" s="29" t="s">
        <v>20</v>
      </c>
      <c r="B220" s="29" t="s">
        <v>890</v>
      </c>
      <c r="C220" s="387">
        <v>69.36</v>
      </c>
      <c r="D220" s="142">
        <v>46.72</v>
      </c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s="150" customFormat="1" x14ac:dyDescent="0.25">
      <c r="A221" s="29" t="s">
        <v>20</v>
      </c>
      <c r="B221" s="29" t="s">
        <v>891</v>
      </c>
      <c r="C221" s="387">
        <v>105.0703</v>
      </c>
      <c r="D221" s="142">
        <v>70.78</v>
      </c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s="150" customFormat="1" x14ac:dyDescent="0.25">
      <c r="A222" s="29" t="s">
        <v>20</v>
      </c>
      <c r="B222" s="29" t="s">
        <v>892</v>
      </c>
      <c r="C222" s="387">
        <v>117.8676</v>
      </c>
      <c r="D222" s="142">
        <v>79.400000000000006</v>
      </c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 s="150" customFormat="1" x14ac:dyDescent="0.25">
      <c r="A223" s="29" t="s">
        <v>20</v>
      </c>
      <c r="B223" s="29" t="s">
        <v>893</v>
      </c>
      <c r="C223" s="387">
        <v>63.922400000000003</v>
      </c>
      <c r="D223" s="142">
        <v>43.06</v>
      </c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 s="150" customFormat="1" x14ac:dyDescent="0.25">
      <c r="A224" s="29" t="s">
        <v>20</v>
      </c>
      <c r="B224" s="29" t="s">
        <v>846</v>
      </c>
      <c r="C224" s="387">
        <v>484.68700000000001</v>
      </c>
      <c r="D224" s="142">
        <v>326.51</v>
      </c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 s="150" customFormat="1" x14ac:dyDescent="0.25">
      <c r="A225" s="29" t="s">
        <v>20</v>
      </c>
      <c r="B225" s="29" t="s">
        <v>442</v>
      </c>
      <c r="C225" s="387">
        <v>115.24169999999999</v>
      </c>
      <c r="D225" s="142">
        <v>77.63</v>
      </c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13" s="150" customFormat="1" x14ac:dyDescent="0.25">
      <c r="A226" s="29" t="s">
        <v>20</v>
      </c>
      <c r="B226" s="29" t="s">
        <v>393</v>
      </c>
      <c r="C226" s="387">
        <v>146.61959999999999</v>
      </c>
      <c r="D226" s="142">
        <v>98.77</v>
      </c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 x14ac:dyDescent="0.25">
      <c r="A227" s="29" t="s">
        <v>20</v>
      </c>
      <c r="B227" s="29" t="s">
        <v>47</v>
      </c>
      <c r="C227" s="387">
        <v>435.9314</v>
      </c>
      <c r="D227" s="142">
        <v>293.67</v>
      </c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 x14ac:dyDescent="0.25">
      <c r="A228" s="29" t="s">
        <v>20</v>
      </c>
      <c r="B228" s="29" t="s">
        <v>614</v>
      </c>
      <c r="C228" s="387">
        <v>80.828800000000001</v>
      </c>
      <c r="D228" s="142">
        <v>54.45</v>
      </c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 x14ac:dyDescent="0.25">
      <c r="A229" s="29" t="s">
        <v>20</v>
      </c>
      <c r="B229" s="29" t="s">
        <v>615</v>
      </c>
      <c r="C229" s="387">
        <v>52.052</v>
      </c>
      <c r="D229" s="142">
        <v>35.06</v>
      </c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13" x14ac:dyDescent="0.25">
      <c r="A230" s="29" t="s">
        <v>20</v>
      </c>
      <c r="B230" s="29" t="s">
        <v>736</v>
      </c>
      <c r="C230" s="387">
        <v>53.346800000000002</v>
      </c>
      <c r="D230" s="142">
        <v>35.94</v>
      </c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 x14ac:dyDescent="0.25">
      <c r="A231" s="29" t="s">
        <v>20</v>
      </c>
      <c r="B231" s="29" t="s">
        <v>737</v>
      </c>
      <c r="C231" s="387">
        <v>29.346699999999998</v>
      </c>
      <c r="D231" s="142">
        <v>19.77</v>
      </c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x14ac:dyDescent="0.25">
      <c r="A232" s="29" t="s">
        <v>20</v>
      </c>
      <c r="B232" s="29" t="s">
        <v>616</v>
      </c>
      <c r="C232" s="387">
        <v>62.485900000000001</v>
      </c>
      <c r="D232" s="142">
        <v>42.09</v>
      </c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1:13" x14ac:dyDescent="0.25">
      <c r="A233" s="29" t="s">
        <v>20</v>
      </c>
      <c r="B233" s="29" t="s">
        <v>617</v>
      </c>
      <c r="C233" s="387">
        <v>69.279300000000006</v>
      </c>
      <c r="D233" s="142">
        <v>46.67</v>
      </c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 x14ac:dyDescent="0.25">
      <c r="A234" s="29" t="s">
        <v>20</v>
      </c>
      <c r="B234" s="29" t="s">
        <v>618</v>
      </c>
      <c r="C234" s="387">
        <v>52.589799999999997</v>
      </c>
      <c r="D234" s="142">
        <v>35.43</v>
      </c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 x14ac:dyDescent="0.25">
      <c r="A235" s="29" t="s">
        <v>20</v>
      </c>
      <c r="B235" s="29" t="s">
        <v>943</v>
      </c>
      <c r="C235" s="387">
        <v>38.250300000000003</v>
      </c>
      <c r="D235" s="142">
        <v>25.77</v>
      </c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1:13" x14ac:dyDescent="0.25">
      <c r="A236" s="29" t="s">
        <v>20</v>
      </c>
      <c r="B236" s="29" t="s">
        <v>676</v>
      </c>
      <c r="C236" s="387">
        <v>140.8475</v>
      </c>
      <c r="D236" s="142">
        <v>94.88</v>
      </c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1:13" x14ac:dyDescent="0.25">
      <c r="A237" s="29" t="s">
        <v>20</v>
      </c>
      <c r="B237" s="29" t="s">
        <v>738</v>
      </c>
      <c r="C237" s="387">
        <v>381.36380000000003</v>
      </c>
      <c r="D237" s="142">
        <v>256.91000000000003</v>
      </c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1:13" x14ac:dyDescent="0.25">
      <c r="A238" s="29" t="s">
        <v>20</v>
      </c>
      <c r="B238" s="29" t="s">
        <v>48</v>
      </c>
      <c r="C238" s="387">
        <v>437.86759999999998</v>
      </c>
      <c r="D238" s="142">
        <v>294.97000000000003</v>
      </c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1:13" x14ac:dyDescent="0.25">
      <c r="A239" s="29" t="s">
        <v>20</v>
      </c>
      <c r="B239" s="29" t="s">
        <v>417</v>
      </c>
      <c r="C239" s="387">
        <v>11.581200000000001</v>
      </c>
      <c r="D239" s="142">
        <v>7.8</v>
      </c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 x14ac:dyDescent="0.25">
      <c r="A240" s="29" t="s">
        <v>20</v>
      </c>
      <c r="B240" s="29" t="s">
        <v>647</v>
      </c>
      <c r="C240" s="387">
        <v>325.94299999999998</v>
      </c>
      <c r="D240" s="142">
        <v>219.57</v>
      </c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 x14ac:dyDescent="0.25">
      <c r="A241" s="29" t="s">
        <v>20</v>
      </c>
      <c r="B241" s="29" t="s">
        <v>431</v>
      </c>
      <c r="C241" s="387">
        <v>167.50749999999999</v>
      </c>
      <c r="D241" s="142">
        <v>112.84</v>
      </c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 x14ac:dyDescent="0.25">
      <c r="A242" s="29" t="s">
        <v>20</v>
      </c>
      <c r="B242" s="29" t="s">
        <v>931</v>
      </c>
      <c r="C242" s="387">
        <v>201.7311</v>
      </c>
      <c r="D242" s="142">
        <v>135.9</v>
      </c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1:13" x14ac:dyDescent="0.25">
      <c r="A243" s="29" t="s">
        <v>20</v>
      </c>
      <c r="B243" s="29" t="s">
        <v>509</v>
      </c>
      <c r="C243" s="387">
        <v>96.461699999999993</v>
      </c>
      <c r="D243" s="142">
        <v>64.98</v>
      </c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1:13" x14ac:dyDescent="0.25">
      <c r="A244" s="29" t="s">
        <v>20</v>
      </c>
      <c r="B244" s="29" t="s">
        <v>619</v>
      </c>
      <c r="C244" s="387">
        <v>124.5521</v>
      </c>
      <c r="D244" s="142">
        <v>83.9</v>
      </c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 x14ac:dyDescent="0.25">
      <c r="A245" s="29" t="s">
        <v>20</v>
      </c>
      <c r="B245" s="29" t="s">
        <v>510</v>
      </c>
      <c r="C245" s="387">
        <v>88.888300000000001</v>
      </c>
      <c r="D245" s="142">
        <v>59.88</v>
      </c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x14ac:dyDescent="0.25">
      <c r="A246" s="29" t="s">
        <v>20</v>
      </c>
      <c r="B246" s="29" t="s">
        <v>429</v>
      </c>
      <c r="C246" s="387">
        <v>73.349599999999995</v>
      </c>
      <c r="D246" s="142">
        <v>49.41</v>
      </c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x14ac:dyDescent="0.25">
      <c r="A247" s="29" t="s">
        <v>20</v>
      </c>
      <c r="B247" s="29" t="s">
        <v>511</v>
      </c>
      <c r="C247" s="387">
        <v>143.69370000000001</v>
      </c>
      <c r="D247" s="142">
        <v>96.8</v>
      </c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 x14ac:dyDescent="0.25">
      <c r="A248" s="29" t="s">
        <v>20</v>
      </c>
      <c r="B248" s="29" t="s">
        <v>739</v>
      </c>
      <c r="C248" s="387">
        <v>655.91340000000002</v>
      </c>
      <c r="D248" s="142">
        <v>441.86</v>
      </c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 x14ac:dyDescent="0.25">
      <c r="A249" s="29" t="s">
        <v>20</v>
      </c>
      <c r="B249" s="29" t="s">
        <v>740</v>
      </c>
      <c r="C249" s="387">
        <v>93.1858</v>
      </c>
      <c r="D249" s="142">
        <v>62.77</v>
      </c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1:13" x14ac:dyDescent="0.25">
      <c r="A250" s="29" t="s">
        <v>20</v>
      </c>
      <c r="B250" s="29" t="s">
        <v>820</v>
      </c>
      <c r="C250" s="387">
        <v>21.156199999999998</v>
      </c>
      <c r="D250" s="142">
        <v>14.25</v>
      </c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13" x14ac:dyDescent="0.25">
      <c r="A251" s="29" t="s">
        <v>20</v>
      </c>
      <c r="B251" s="29" t="s">
        <v>457</v>
      </c>
      <c r="C251" s="387">
        <v>407.98289999999997</v>
      </c>
      <c r="D251" s="142">
        <v>274.83999999999997</v>
      </c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1:13" x14ac:dyDescent="0.25">
      <c r="A252" s="29" t="s">
        <v>20</v>
      </c>
      <c r="B252" s="29" t="s">
        <v>847</v>
      </c>
      <c r="C252" s="387">
        <v>318.50450000000001</v>
      </c>
      <c r="D252" s="142">
        <v>214.56</v>
      </c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 x14ac:dyDescent="0.25">
      <c r="A253" s="29" t="s">
        <v>20</v>
      </c>
      <c r="B253" s="29" t="s">
        <v>741</v>
      </c>
      <c r="C253" s="387">
        <v>191.309</v>
      </c>
      <c r="D253" s="142">
        <v>128.88</v>
      </c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1:13" x14ac:dyDescent="0.25">
      <c r="A254" s="29" t="s">
        <v>20</v>
      </c>
      <c r="B254" s="29" t="s">
        <v>742</v>
      </c>
      <c r="C254" s="387">
        <v>522.53200000000004</v>
      </c>
      <c r="D254" s="142">
        <v>352.01</v>
      </c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1:13" s="155" customFormat="1" x14ac:dyDescent="0.25">
      <c r="A255" s="29" t="s">
        <v>20</v>
      </c>
      <c r="B255" s="29" t="s">
        <v>428</v>
      </c>
      <c r="C255" s="387">
        <v>356.78680000000003</v>
      </c>
      <c r="D255" s="142">
        <v>240.35</v>
      </c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1:13" s="155" customFormat="1" x14ac:dyDescent="0.25">
      <c r="A256" s="29" t="s">
        <v>20</v>
      </c>
      <c r="B256" s="29" t="s">
        <v>49</v>
      </c>
      <c r="C256" s="387">
        <v>623.74829999999997</v>
      </c>
      <c r="D256" s="142">
        <v>420.19</v>
      </c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1:13" s="182" customFormat="1" x14ac:dyDescent="0.25">
      <c r="A257" s="29" t="s">
        <v>20</v>
      </c>
      <c r="B257" s="29" t="s">
        <v>458</v>
      </c>
      <c r="C257" s="387">
        <v>272.74020000000002</v>
      </c>
      <c r="D257" s="142">
        <v>183.73</v>
      </c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1:13" s="182" customFormat="1" x14ac:dyDescent="0.25">
      <c r="A258" s="29" t="s">
        <v>20</v>
      </c>
      <c r="B258" s="29" t="s">
        <v>418</v>
      </c>
      <c r="C258" s="387">
        <v>92.293599999999998</v>
      </c>
      <c r="D258" s="142">
        <v>62.17</v>
      </c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1:13" s="182" customFormat="1" x14ac:dyDescent="0.25">
      <c r="A259" s="29" t="s">
        <v>20</v>
      </c>
      <c r="B259" s="29" t="s">
        <v>743</v>
      </c>
      <c r="C259" s="387">
        <v>453.58319999999998</v>
      </c>
      <c r="D259" s="142">
        <v>305.56</v>
      </c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1:13" s="182" customFormat="1" x14ac:dyDescent="0.25">
      <c r="A260" s="29" t="s">
        <v>20</v>
      </c>
      <c r="B260" s="29" t="s">
        <v>512</v>
      </c>
      <c r="C260" s="387">
        <v>132.37459999999999</v>
      </c>
      <c r="D260" s="142">
        <v>89.17</v>
      </c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1:13" s="182" customFormat="1" x14ac:dyDescent="0.25">
      <c r="A261" s="29" t="s">
        <v>20</v>
      </c>
      <c r="B261" s="29" t="s">
        <v>551</v>
      </c>
      <c r="C261" s="387">
        <v>155.32040000000001</v>
      </c>
      <c r="D261" s="142">
        <v>104.63</v>
      </c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1:13" s="182" customFormat="1" x14ac:dyDescent="0.25">
      <c r="A262" s="29" t="s">
        <v>20</v>
      </c>
      <c r="B262" s="29" t="s">
        <v>459</v>
      </c>
      <c r="C262" s="387">
        <v>205.5412</v>
      </c>
      <c r="D262" s="142">
        <v>138.46</v>
      </c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1:13" s="182" customFormat="1" x14ac:dyDescent="0.25">
      <c r="A263" s="29" t="s">
        <v>20</v>
      </c>
      <c r="B263" s="29" t="s">
        <v>552</v>
      </c>
      <c r="C263" s="387">
        <v>77.550200000000004</v>
      </c>
      <c r="D263" s="142">
        <v>52.24</v>
      </c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1:13" s="182" customFormat="1" x14ac:dyDescent="0.25">
      <c r="A264" s="29" t="s">
        <v>20</v>
      </c>
      <c r="B264" s="29" t="s">
        <v>620</v>
      </c>
      <c r="C264" s="387">
        <v>86.6982</v>
      </c>
      <c r="D264" s="142">
        <v>58.4</v>
      </c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1:13" s="182" customFormat="1" x14ac:dyDescent="0.25">
      <c r="A265" s="29" t="s">
        <v>20</v>
      </c>
      <c r="B265" s="29" t="s">
        <v>513</v>
      </c>
      <c r="C265" s="387">
        <v>204.1634</v>
      </c>
      <c r="D265" s="142">
        <v>137.54</v>
      </c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1:13" s="182" customFormat="1" x14ac:dyDescent="0.25">
      <c r="A266" s="29" t="s">
        <v>20</v>
      </c>
      <c r="B266" s="29" t="s">
        <v>415</v>
      </c>
      <c r="C266" s="387">
        <v>314.87049999999999</v>
      </c>
      <c r="D266" s="142">
        <v>212.11</v>
      </c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1:13" s="182" customFormat="1" x14ac:dyDescent="0.25">
      <c r="A267" s="29" t="s">
        <v>20</v>
      </c>
      <c r="B267" s="29" t="s">
        <v>744</v>
      </c>
      <c r="C267" s="387">
        <v>89.178899999999999</v>
      </c>
      <c r="D267" s="142">
        <v>60.08</v>
      </c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1:13" s="155" customFormat="1" x14ac:dyDescent="0.25">
      <c r="A268" s="29" t="s">
        <v>20</v>
      </c>
      <c r="B268" s="29" t="s">
        <v>460</v>
      </c>
      <c r="C268" s="387">
        <v>181.5658</v>
      </c>
      <c r="D268" s="142">
        <v>122.31</v>
      </c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 s="155" customFormat="1" x14ac:dyDescent="0.25">
      <c r="A269" s="29" t="s">
        <v>20</v>
      </c>
      <c r="B269" s="29" t="s">
        <v>447</v>
      </c>
      <c r="C269" s="387">
        <v>106.0954</v>
      </c>
      <c r="D269" s="142">
        <v>71.47</v>
      </c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1:13" x14ac:dyDescent="0.25">
      <c r="A270" s="29" t="s">
        <v>20</v>
      </c>
      <c r="B270" s="29" t="s">
        <v>448</v>
      </c>
      <c r="C270" s="387">
        <v>208.9974</v>
      </c>
      <c r="D270" s="142">
        <v>140.79</v>
      </c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1:13" x14ac:dyDescent="0.25">
      <c r="A271" s="29" t="s">
        <v>20</v>
      </c>
      <c r="B271" s="29" t="s">
        <v>584</v>
      </c>
      <c r="C271" s="387">
        <v>281.57690000000002</v>
      </c>
      <c r="D271" s="142">
        <v>189.69</v>
      </c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1:13" x14ac:dyDescent="0.25">
      <c r="A272" s="29" t="s">
        <v>20</v>
      </c>
      <c r="B272" s="29" t="s">
        <v>446</v>
      </c>
      <c r="C272" s="387">
        <v>129.2038</v>
      </c>
      <c r="D272" s="142">
        <v>87.04</v>
      </c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 x14ac:dyDescent="0.25">
      <c r="A273" s="29" t="s">
        <v>20</v>
      </c>
      <c r="B273" s="29" t="s">
        <v>441</v>
      </c>
      <c r="C273" s="387">
        <v>47.1905</v>
      </c>
      <c r="D273" s="142">
        <v>31.79</v>
      </c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 x14ac:dyDescent="0.25">
      <c r="A274" s="29" t="s">
        <v>20</v>
      </c>
      <c r="B274" s="29" t="s">
        <v>436</v>
      </c>
      <c r="C274" s="387">
        <v>98.034800000000004</v>
      </c>
      <c r="D274" s="142">
        <v>66.040000000000006</v>
      </c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x14ac:dyDescent="0.25">
      <c r="A275" s="29" t="s">
        <v>20</v>
      </c>
      <c r="B275" s="29" t="s">
        <v>538</v>
      </c>
      <c r="C275" s="387">
        <v>58.187600000000003</v>
      </c>
      <c r="D275" s="142">
        <v>39.200000000000003</v>
      </c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1:13" s="184" customFormat="1" x14ac:dyDescent="0.25">
      <c r="A276" s="29" t="s">
        <v>20</v>
      </c>
      <c r="B276" s="29" t="s">
        <v>50</v>
      </c>
      <c r="C276" s="387">
        <v>1155.5184999999999</v>
      </c>
      <c r="D276" s="142">
        <v>778.42</v>
      </c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s="184" customFormat="1" x14ac:dyDescent="0.25">
      <c r="A277" s="29" t="s">
        <v>20</v>
      </c>
      <c r="B277" s="29" t="s">
        <v>467</v>
      </c>
      <c r="C277" s="387">
        <v>438.16449999999998</v>
      </c>
      <c r="D277" s="142">
        <v>295.17</v>
      </c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1:13" s="184" customFormat="1" x14ac:dyDescent="0.25">
      <c r="A278" s="29" t="s">
        <v>20</v>
      </c>
      <c r="B278" s="29" t="s">
        <v>648</v>
      </c>
      <c r="C278" s="387">
        <v>60.972299999999997</v>
      </c>
      <c r="D278" s="142">
        <v>41.07</v>
      </c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1:13" s="184" customFormat="1" x14ac:dyDescent="0.25">
      <c r="A279" s="29" t="s">
        <v>20</v>
      </c>
      <c r="B279" s="29" t="s">
        <v>745</v>
      </c>
      <c r="C279" s="387">
        <v>194.44810000000001</v>
      </c>
      <c r="D279" s="142">
        <v>130.99</v>
      </c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1:13" s="184" customFormat="1" x14ac:dyDescent="0.25">
      <c r="A280" s="29" t="s">
        <v>20</v>
      </c>
      <c r="B280" s="29" t="s">
        <v>358</v>
      </c>
      <c r="C280" s="387">
        <v>542.43359999999996</v>
      </c>
      <c r="D280" s="142">
        <v>365.41</v>
      </c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 s="184" customFormat="1" x14ac:dyDescent="0.25">
      <c r="A281" s="29" t="s">
        <v>20</v>
      </c>
      <c r="B281" s="29" t="s">
        <v>746</v>
      </c>
      <c r="C281" s="387">
        <v>173.76439999999999</v>
      </c>
      <c r="D281" s="142">
        <v>117.06</v>
      </c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s="184" customFormat="1" x14ac:dyDescent="0.25">
      <c r="A282" s="29" t="s">
        <v>20</v>
      </c>
      <c r="B282" s="29" t="s">
        <v>827</v>
      </c>
      <c r="C282" s="387">
        <v>78.1935</v>
      </c>
      <c r="D282" s="142">
        <v>52.68</v>
      </c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s="184" customFormat="1" x14ac:dyDescent="0.25">
      <c r="A283" s="29" t="s">
        <v>20</v>
      </c>
      <c r="B283" s="29" t="s">
        <v>747</v>
      </c>
      <c r="C283" s="387">
        <v>45.234000000000002</v>
      </c>
      <c r="D283" s="142">
        <v>30.47</v>
      </c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 x14ac:dyDescent="0.25">
      <c r="A284" s="29" t="s">
        <v>20</v>
      </c>
      <c r="B284" s="29" t="s">
        <v>748</v>
      </c>
      <c r="C284" s="387">
        <v>56.9</v>
      </c>
      <c r="D284" s="142">
        <v>38.33</v>
      </c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1:13" x14ac:dyDescent="0.25">
      <c r="A285" s="29" t="s">
        <v>20</v>
      </c>
      <c r="B285" s="29" t="s">
        <v>677</v>
      </c>
      <c r="C285" s="387">
        <v>48.408700000000003</v>
      </c>
      <c r="D285" s="142">
        <v>32.61</v>
      </c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1:13" x14ac:dyDescent="0.25">
      <c r="A286" s="29" t="s">
        <v>20</v>
      </c>
      <c r="B286" s="29" t="s">
        <v>749</v>
      </c>
      <c r="C286" s="387">
        <v>34.080100000000002</v>
      </c>
      <c r="D286" s="142">
        <v>22.96</v>
      </c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1:13" x14ac:dyDescent="0.25">
      <c r="A287" s="29" t="s">
        <v>20</v>
      </c>
      <c r="B287" s="29" t="s">
        <v>750</v>
      </c>
      <c r="C287" s="387">
        <v>48.134700000000002</v>
      </c>
      <c r="D287" s="142">
        <v>32.43</v>
      </c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1:13" x14ac:dyDescent="0.25">
      <c r="A288" s="29" t="s">
        <v>20</v>
      </c>
      <c r="B288" s="29" t="s">
        <v>751</v>
      </c>
      <c r="C288" s="387">
        <v>50.7361</v>
      </c>
      <c r="D288" s="142">
        <v>34.18</v>
      </c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 x14ac:dyDescent="0.25">
      <c r="A289" s="29" t="s">
        <v>20</v>
      </c>
      <c r="B289" s="29" t="s">
        <v>752</v>
      </c>
      <c r="C289" s="387">
        <v>414.71039999999999</v>
      </c>
      <c r="D289" s="142">
        <v>279.37</v>
      </c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1:13" x14ac:dyDescent="0.25">
      <c r="A290" s="29" t="s">
        <v>20</v>
      </c>
      <c r="B290" s="29" t="s">
        <v>321</v>
      </c>
      <c r="C290" s="387">
        <v>132.04179999999999</v>
      </c>
      <c r="D290" s="142">
        <v>88.95</v>
      </c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13" x14ac:dyDescent="0.25">
      <c r="A291" s="29" t="s">
        <v>20</v>
      </c>
      <c r="B291" s="29" t="s">
        <v>514</v>
      </c>
      <c r="C291" s="387">
        <v>226.23179999999999</v>
      </c>
      <c r="D291" s="142">
        <v>152.4</v>
      </c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1:13" x14ac:dyDescent="0.25">
      <c r="A292" s="29" t="s">
        <v>20</v>
      </c>
      <c r="B292" s="29" t="s">
        <v>430</v>
      </c>
      <c r="C292" s="387">
        <v>133.1737</v>
      </c>
      <c r="D292" s="142">
        <v>89.71</v>
      </c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1:13" x14ac:dyDescent="0.25">
      <c r="A293" s="29" t="s">
        <v>20</v>
      </c>
      <c r="B293" s="29" t="s">
        <v>585</v>
      </c>
      <c r="C293" s="387">
        <v>177.1352</v>
      </c>
      <c r="D293" s="142">
        <v>119.33</v>
      </c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1:13" x14ac:dyDescent="0.25">
      <c r="A294" s="29" t="s">
        <v>20</v>
      </c>
      <c r="B294" s="29" t="s">
        <v>515</v>
      </c>
      <c r="C294" s="387">
        <v>51.902000000000001</v>
      </c>
      <c r="D294" s="142">
        <v>34.96</v>
      </c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1:13" x14ac:dyDescent="0.25">
      <c r="A295" s="29" t="s">
        <v>20</v>
      </c>
      <c r="B295" s="29" t="s">
        <v>356</v>
      </c>
      <c r="C295" s="387">
        <v>736.60569999999996</v>
      </c>
      <c r="D295" s="142">
        <v>496.22</v>
      </c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1:13" x14ac:dyDescent="0.25">
      <c r="A296" s="29" t="s">
        <v>20</v>
      </c>
      <c r="B296" s="29" t="s">
        <v>828</v>
      </c>
      <c r="C296" s="387">
        <v>465.09120000000001</v>
      </c>
      <c r="D296" s="142">
        <v>313.31</v>
      </c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1:13" x14ac:dyDescent="0.25">
      <c r="A297" s="29" t="s">
        <v>20</v>
      </c>
      <c r="B297" s="29" t="s">
        <v>461</v>
      </c>
      <c r="C297" s="387">
        <v>222.12569999999999</v>
      </c>
      <c r="D297" s="142">
        <v>149.63999999999999</v>
      </c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1:13" x14ac:dyDescent="0.25">
      <c r="A298" s="29" t="s">
        <v>20</v>
      </c>
      <c r="B298" s="29" t="s">
        <v>586</v>
      </c>
      <c r="C298" s="387">
        <v>5007.5427</v>
      </c>
      <c r="D298" s="142">
        <v>3373.34</v>
      </c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1:13" x14ac:dyDescent="0.25">
      <c r="A299" s="29" t="s">
        <v>20</v>
      </c>
      <c r="B299" s="29" t="s">
        <v>516</v>
      </c>
      <c r="C299" s="387">
        <v>131.935</v>
      </c>
      <c r="D299" s="142">
        <v>88.88</v>
      </c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13" x14ac:dyDescent="0.25">
      <c r="A300" s="29" t="s">
        <v>20</v>
      </c>
      <c r="B300" s="29" t="s">
        <v>410</v>
      </c>
      <c r="C300" s="387">
        <v>134.3691</v>
      </c>
      <c r="D300" s="142">
        <v>90.52</v>
      </c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 x14ac:dyDescent="0.25">
      <c r="A301" s="29" t="s">
        <v>20</v>
      </c>
      <c r="B301" s="29" t="s">
        <v>821</v>
      </c>
      <c r="C301" s="387">
        <v>144.3886</v>
      </c>
      <c r="D301" s="142">
        <v>97.27</v>
      </c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 x14ac:dyDescent="0.25">
      <c r="A302" s="29" t="s">
        <v>20</v>
      </c>
      <c r="B302" s="29" t="s">
        <v>753</v>
      </c>
      <c r="C302" s="387">
        <v>188.0401</v>
      </c>
      <c r="D302" s="142">
        <v>126.67</v>
      </c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x14ac:dyDescent="0.25">
      <c r="A303" s="29" t="s">
        <v>20</v>
      </c>
      <c r="B303" s="29" t="s">
        <v>407</v>
      </c>
      <c r="C303" s="387">
        <v>325.65499999999997</v>
      </c>
      <c r="D303" s="142">
        <v>219.38</v>
      </c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1:13" x14ac:dyDescent="0.25">
      <c r="A304" s="29" t="s">
        <v>20</v>
      </c>
      <c r="B304" s="29" t="s">
        <v>539</v>
      </c>
      <c r="C304" s="387">
        <v>207.99690000000001</v>
      </c>
      <c r="D304" s="142">
        <v>140.12</v>
      </c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 x14ac:dyDescent="0.25">
      <c r="A305" s="29" t="s">
        <v>20</v>
      </c>
      <c r="B305" s="29" t="s">
        <v>540</v>
      </c>
      <c r="C305" s="387">
        <v>140.94810000000001</v>
      </c>
      <c r="D305" s="142">
        <v>94.95</v>
      </c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1:13" x14ac:dyDescent="0.25">
      <c r="A306" s="29" t="s">
        <v>20</v>
      </c>
      <c r="B306" s="29" t="s">
        <v>866</v>
      </c>
      <c r="C306" s="387">
        <v>61.845599999999997</v>
      </c>
      <c r="D306" s="142">
        <v>41.66</v>
      </c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1:13" x14ac:dyDescent="0.25">
      <c r="A307" s="29" t="s">
        <v>20</v>
      </c>
      <c r="B307" s="29" t="s">
        <v>517</v>
      </c>
      <c r="C307" s="387">
        <v>162.83099999999999</v>
      </c>
      <c r="D307" s="142">
        <v>109.69</v>
      </c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1:13" x14ac:dyDescent="0.25">
      <c r="A308" s="29" t="s">
        <v>20</v>
      </c>
      <c r="B308" s="29" t="s">
        <v>541</v>
      </c>
      <c r="C308" s="387">
        <v>84.965900000000005</v>
      </c>
      <c r="D308" s="142">
        <v>57.24</v>
      </c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1:13" x14ac:dyDescent="0.25">
      <c r="A309" s="29" t="s">
        <v>20</v>
      </c>
      <c r="B309" s="29" t="s">
        <v>542</v>
      </c>
      <c r="C309" s="387">
        <v>216.012</v>
      </c>
      <c r="D309" s="142">
        <v>145.52000000000001</v>
      </c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1:13" s="198" customFormat="1" x14ac:dyDescent="0.25">
      <c r="A310" s="29" t="s">
        <v>20</v>
      </c>
      <c r="B310" s="29" t="s">
        <v>553</v>
      </c>
      <c r="C310" s="387">
        <v>261.91320000000002</v>
      </c>
      <c r="D310" s="142">
        <v>176.44</v>
      </c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1:13" s="198" customFormat="1" x14ac:dyDescent="0.25">
      <c r="A311" s="29" t="s">
        <v>20</v>
      </c>
      <c r="B311" s="29" t="s">
        <v>754</v>
      </c>
      <c r="C311" s="387">
        <v>39.613500000000002</v>
      </c>
      <c r="D311" s="142">
        <v>26.69</v>
      </c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1:13" s="198" customFormat="1" x14ac:dyDescent="0.25">
      <c r="A312" s="29" t="s">
        <v>20</v>
      </c>
      <c r="B312" s="29" t="s">
        <v>755</v>
      </c>
      <c r="C312" s="387">
        <v>43.973199999999999</v>
      </c>
      <c r="D312" s="142">
        <v>29.62</v>
      </c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1:13" s="198" customFormat="1" x14ac:dyDescent="0.25">
      <c r="A313" s="29" t="s">
        <v>20</v>
      </c>
      <c r="B313" s="29" t="s">
        <v>408</v>
      </c>
      <c r="C313" s="387">
        <v>349.1182</v>
      </c>
      <c r="D313" s="142">
        <v>235.18</v>
      </c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1:13" s="198" customFormat="1" x14ac:dyDescent="0.25">
      <c r="A314" s="29" t="s">
        <v>20</v>
      </c>
      <c r="B314" s="29" t="s">
        <v>409</v>
      </c>
      <c r="C314" s="387">
        <v>120.2813</v>
      </c>
      <c r="D314" s="142">
        <v>81.03</v>
      </c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1:13" s="198" customFormat="1" x14ac:dyDescent="0.25">
      <c r="A315" s="29" t="s">
        <v>20</v>
      </c>
      <c r="B315" s="29" t="s">
        <v>756</v>
      </c>
      <c r="C315" s="387">
        <v>233.1848</v>
      </c>
      <c r="D315" s="142">
        <v>157.09</v>
      </c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1:13" s="198" customFormat="1" x14ac:dyDescent="0.25">
      <c r="A316" s="29" t="s">
        <v>20</v>
      </c>
      <c r="B316" s="29" t="s">
        <v>51</v>
      </c>
      <c r="C316" s="387">
        <v>33.204000000000001</v>
      </c>
      <c r="D316" s="142">
        <v>22.37</v>
      </c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1:13" s="198" customFormat="1" x14ac:dyDescent="0.25">
      <c r="A317" s="29" t="s">
        <v>20</v>
      </c>
      <c r="B317" s="29" t="s">
        <v>364</v>
      </c>
      <c r="C317" s="387">
        <v>362.84620000000001</v>
      </c>
      <c r="D317" s="142">
        <v>244.43</v>
      </c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1:13" s="198" customFormat="1" x14ac:dyDescent="0.25">
      <c r="A318" s="29" t="s">
        <v>20</v>
      </c>
      <c r="B318" s="29" t="s">
        <v>835</v>
      </c>
      <c r="C318" s="387">
        <v>102.84099999999999</v>
      </c>
      <c r="D318" s="142">
        <v>69.28</v>
      </c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3" x14ac:dyDescent="0.25">
      <c r="A319" s="29" t="s">
        <v>20</v>
      </c>
      <c r="B319" s="29" t="s">
        <v>52</v>
      </c>
      <c r="C319" s="387">
        <v>622.76179999999999</v>
      </c>
      <c r="D319" s="142">
        <v>419.53</v>
      </c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1:13" x14ac:dyDescent="0.25">
      <c r="A320" s="29" t="s">
        <v>20</v>
      </c>
      <c r="B320" s="29" t="s">
        <v>53</v>
      </c>
      <c r="C320" s="387">
        <v>910.10630000000003</v>
      </c>
      <c r="D320" s="142">
        <v>613.1</v>
      </c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1:13" x14ac:dyDescent="0.25">
      <c r="A321" s="29" t="s">
        <v>20</v>
      </c>
      <c r="B321" s="29" t="s">
        <v>836</v>
      </c>
      <c r="C321" s="387">
        <v>30.143599999999999</v>
      </c>
      <c r="D321" s="142">
        <v>20.309999999999999</v>
      </c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1:13" x14ac:dyDescent="0.25">
      <c r="A322" s="29" t="s">
        <v>20</v>
      </c>
      <c r="B322" s="29" t="s">
        <v>54</v>
      </c>
      <c r="C322" s="387">
        <v>208.91669999999999</v>
      </c>
      <c r="D322" s="142">
        <v>140.74</v>
      </c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 x14ac:dyDescent="0.25">
      <c r="A323" s="29" t="s">
        <v>20</v>
      </c>
      <c r="B323" s="29" t="s">
        <v>55</v>
      </c>
      <c r="C323" s="387">
        <v>368.92419999999998</v>
      </c>
      <c r="D323" s="142">
        <v>248.53</v>
      </c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1:13" x14ac:dyDescent="0.25">
      <c r="A324" s="29" t="s">
        <v>20</v>
      </c>
      <c r="B324" s="29" t="s">
        <v>543</v>
      </c>
      <c r="C324" s="387">
        <v>236.7345</v>
      </c>
      <c r="D324" s="142">
        <v>159.47999999999999</v>
      </c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 x14ac:dyDescent="0.25">
      <c r="A325" s="29" t="s">
        <v>20</v>
      </c>
      <c r="B325" s="29" t="s">
        <v>757</v>
      </c>
      <c r="C325" s="387">
        <v>2349.6194999999998</v>
      </c>
      <c r="D325" s="142">
        <v>1582.83</v>
      </c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1:13" x14ac:dyDescent="0.25">
      <c r="A326" s="29" t="s">
        <v>20</v>
      </c>
      <c r="B326" s="29" t="s">
        <v>758</v>
      </c>
      <c r="C326" s="387">
        <v>1856.2083</v>
      </c>
      <c r="D326" s="142">
        <v>1250.44</v>
      </c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1:13" x14ac:dyDescent="0.25">
      <c r="A327" s="29" t="s">
        <v>20</v>
      </c>
      <c r="B327" s="29" t="s">
        <v>837</v>
      </c>
      <c r="C327" s="387">
        <v>49.901499999999999</v>
      </c>
      <c r="D327" s="142">
        <v>33.619999999999997</v>
      </c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1:13" x14ac:dyDescent="0.25">
      <c r="A328" s="29" t="s">
        <v>20</v>
      </c>
      <c r="B328" s="29" t="s">
        <v>427</v>
      </c>
      <c r="C328" s="387">
        <v>284.69740000000002</v>
      </c>
      <c r="D328" s="142">
        <v>191.79</v>
      </c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 x14ac:dyDescent="0.25">
      <c r="A329" s="29" t="s">
        <v>20</v>
      </c>
      <c r="B329" s="29" t="s">
        <v>554</v>
      </c>
      <c r="C329" s="387">
        <v>262.57319999999999</v>
      </c>
      <c r="D329" s="142">
        <v>176.88</v>
      </c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 x14ac:dyDescent="0.25">
      <c r="A330" s="29" t="s">
        <v>20</v>
      </c>
      <c r="B330" s="29" t="s">
        <v>587</v>
      </c>
      <c r="C330" s="387">
        <v>66.440299999999993</v>
      </c>
      <c r="D330" s="142">
        <v>44.76</v>
      </c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x14ac:dyDescent="0.25">
      <c r="A331" s="29" t="s">
        <v>20</v>
      </c>
      <c r="B331" s="29" t="s">
        <v>544</v>
      </c>
      <c r="C331" s="387">
        <v>183.59549999999999</v>
      </c>
      <c r="D331" s="142">
        <v>123.68</v>
      </c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1:13" x14ac:dyDescent="0.25">
      <c r="A332" s="29" t="s">
        <v>20</v>
      </c>
      <c r="B332" s="29" t="s">
        <v>462</v>
      </c>
      <c r="C332" s="387">
        <v>192.845</v>
      </c>
      <c r="D332" s="142">
        <v>129.91</v>
      </c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 x14ac:dyDescent="0.25">
      <c r="A333" s="29" t="s">
        <v>20</v>
      </c>
      <c r="B333" s="29" t="s">
        <v>759</v>
      </c>
      <c r="C333" s="387">
        <v>67.236699999999999</v>
      </c>
      <c r="D333" s="142">
        <v>45.29</v>
      </c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1:13" x14ac:dyDescent="0.25">
      <c r="A334" s="29" t="s">
        <v>20</v>
      </c>
      <c r="B334" s="29" t="s">
        <v>760</v>
      </c>
      <c r="C334" s="387">
        <v>71.196200000000005</v>
      </c>
      <c r="D334" s="142">
        <v>47.96</v>
      </c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1:13" x14ac:dyDescent="0.25">
      <c r="A335" s="29" t="s">
        <v>20</v>
      </c>
      <c r="B335" s="29" t="s">
        <v>518</v>
      </c>
      <c r="C335" s="387">
        <v>138.89179999999999</v>
      </c>
      <c r="D335" s="142">
        <v>93.56</v>
      </c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1:13" x14ac:dyDescent="0.25">
      <c r="A336" s="29" t="s">
        <v>20</v>
      </c>
      <c r="B336" s="29" t="s">
        <v>519</v>
      </c>
      <c r="C336" s="387">
        <v>901.4674</v>
      </c>
      <c r="D336" s="142">
        <v>607.28</v>
      </c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1:13" x14ac:dyDescent="0.25">
      <c r="A337" s="29" t="s">
        <v>20</v>
      </c>
      <c r="B337" s="29" t="s">
        <v>520</v>
      </c>
      <c r="C337" s="387">
        <v>216.42939999999999</v>
      </c>
      <c r="D337" s="142">
        <v>145.80000000000001</v>
      </c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1:13" x14ac:dyDescent="0.25">
      <c r="A338" s="29" t="s">
        <v>20</v>
      </c>
      <c r="B338" s="29" t="s">
        <v>521</v>
      </c>
      <c r="C338" s="387">
        <v>216.4451</v>
      </c>
      <c r="D338" s="142">
        <v>145.81</v>
      </c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1:13" x14ac:dyDescent="0.25">
      <c r="A339" s="29" t="s">
        <v>20</v>
      </c>
      <c r="B339" s="29" t="s">
        <v>621</v>
      </c>
      <c r="C339" s="387">
        <v>519.55550000000005</v>
      </c>
      <c r="D339" s="142">
        <v>350</v>
      </c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1:13" x14ac:dyDescent="0.25">
      <c r="A340" s="29" t="s">
        <v>20</v>
      </c>
      <c r="B340" s="29" t="s">
        <v>545</v>
      </c>
      <c r="C340" s="387">
        <v>204.1891</v>
      </c>
      <c r="D340" s="142">
        <v>137.55000000000001</v>
      </c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1:13" x14ac:dyDescent="0.25">
      <c r="A341" s="29" t="s">
        <v>20</v>
      </c>
      <c r="B341" s="29" t="s">
        <v>555</v>
      </c>
      <c r="C341" s="387">
        <v>111.9406</v>
      </c>
      <c r="D341" s="142">
        <v>75.41</v>
      </c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1:13" x14ac:dyDescent="0.25">
      <c r="A342" s="29" t="s">
        <v>20</v>
      </c>
      <c r="B342" s="29" t="s">
        <v>622</v>
      </c>
      <c r="C342" s="387">
        <v>202.12719999999999</v>
      </c>
      <c r="D342" s="142">
        <v>136.16</v>
      </c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1:13" x14ac:dyDescent="0.25">
      <c r="A343" s="29" t="s">
        <v>20</v>
      </c>
      <c r="B343" s="29" t="s">
        <v>556</v>
      </c>
      <c r="C343" s="387">
        <v>408.7199</v>
      </c>
      <c r="D343" s="142">
        <v>275.33999999999997</v>
      </c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1:13" x14ac:dyDescent="0.25">
      <c r="A344" s="29" t="s">
        <v>20</v>
      </c>
      <c r="B344" s="29" t="s">
        <v>397</v>
      </c>
      <c r="C344" s="387">
        <v>74.515500000000003</v>
      </c>
      <c r="D344" s="142">
        <v>50.2</v>
      </c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1:13" x14ac:dyDescent="0.25">
      <c r="A345" s="29" t="s">
        <v>20</v>
      </c>
      <c r="B345" s="29" t="s">
        <v>327</v>
      </c>
      <c r="C345" s="387">
        <v>85.915899999999993</v>
      </c>
      <c r="D345" s="142">
        <v>57.88</v>
      </c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1:13" x14ac:dyDescent="0.25">
      <c r="A346" s="29" t="s">
        <v>20</v>
      </c>
      <c r="B346" s="29" t="s">
        <v>56</v>
      </c>
      <c r="C346" s="387">
        <v>719.19110000000001</v>
      </c>
      <c r="D346" s="142">
        <v>484.48</v>
      </c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1:13" x14ac:dyDescent="0.25">
      <c r="A347" s="29" t="s">
        <v>20</v>
      </c>
      <c r="B347" s="29" t="s">
        <v>57</v>
      </c>
      <c r="C347" s="387">
        <v>203.042</v>
      </c>
      <c r="D347" s="142">
        <v>136.78</v>
      </c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x14ac:dyDescent="0.25">
      <c r="A348" s="29" t="s">
        <v>20</v>
      </c>
      <c r="B348" s="29" t="s">
        <v>761</v>
      </c>
      <c r="C348" s="387">
        <v>61.508000000000003</v>
      </c>
      <c r="D348" s="142">
        <v>41.44</v>
      </c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1:13" x14ac:dyDescent="0.25">
      <c r="A349" s="29" t="s">
        <v>20</v>
      </c>
      <c r="B349" s="29" t="s">
        <v>762</v>
      </c>
      <c r="C349" s="387">
        <v>52.526699999999998</v>
      </c>
      <c r="D349" s="142">
        <v>35.380000000000003</v>
      </c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1:13" x14ac:dyDescent="0.25">
      <c r="A350" s="29" t="s">
        <v>20</v>
      </c>
      <c r="B350" s="29" t="s">
        <v>763</v>
      </c>
      <c r="C350" s="387">
        <v>57.061999999999998</v>
      </c>
      <c r="D350" s="142">
        <v>38.44</v>
      </c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1:13" x14ac:dyDescent="0.25">
      <c r="A351" s="29" t="s">
        <v>20</v>
      </c>
      <c r="B351" s="29" t="s">
        <v>764</v>
      </c>
      <c r="C351" s="387">
        <v>58.535600000000002</v>
      </c>
      <c r="D351" s="142">
        <v>39.43</v>
      </c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1:13" x14ac:dyDescent="0.25">
      <c r="A352" s="29" t="s">
        <v>20</v>
      </c>
      <c r="B352" s="29" t="s">
        <v>765</v>
      </c>
      <c r="C352" s="387">
        <v>49.9512</v>
      </c>
      <c r="D352" s="142">
        <v>33.65</v>
      </c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1:13" x14ac:dyDescent="0.25">
      <c r="A353" s="29" t="s">
        <v>20</v>
      </c>
      <c r="B353" s="29" t="s">
        <v>766</v>
      </c>
      <c r="C353" s="387">
        <v>44.9619</v>
      </c>
      <c r="D353" s="142">
        <v>30.29</v>
      </c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1:13" x14ac:dyDescent="0.25">
      <c r="A354" s="29" t="s">
        <v>20</v>
      </c>
      <c r="B354" s="29" t="s">
        <v>767</v>
      </c>
      <c r="C354" s="387">
        <v>31.470500000000001</v>
      </c>
      <c r="D354" s="142">
        <v>21.2</v>
      </c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1:13" x14ac:dyDescent="0.25">
      <c r="A355" s="29" t="s">
        <v>20</v>
      </c>
      <c r="B355" s="29" t="s">
        <v>768</v>
      </c>
      <c r="C355" s="387">
        <v>31.938500000000001</v>
      </c>
      <c r="D355" s="142">
        <v>21.52</v>
      </c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1:13" x14ac:dyDescent="0.25">
      <c r="A356" s="29" t="s">
        <v>20</v>
      </c>
      <c r="B356" s="29" t="s">
        <v>769</v>
      </c>
      <c r="C356" s="387">
        <v>94.932400000000001</v>
      </c>
      <c r="D356" s="142">
        <v>63.95</v>
      </c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1:13" x14ac:dyDescent="0.25">
      <c r="A357" s="29" t="s">
        <v>20</v>
      </c>
      <c r="B357" s="29" t="s">
        <v>522</v>
      </c>
      <c r="C357" s="387">
        <v>362.4742</v>
      </c>
      <c r="D357" s="142">
        <v>244.18</v>
      </c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1:13" x14ac:dyDescent="0.25">
      <c r="A358" s="29" t="s">
        <v>20</v>
      </c>
      <c r="B358" s="29" t="s">
        <v>546</v>
      </c>
      <c r="C358" s="387">
        <v>64.835300000000004</v>
      </c>
      <c r="D358" s="142">
        <v>43.68</v>
      </c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 x14ac:dyDescent="0.25">
      <c r="A359" s="29" t="s">
        <v>20</v>
      </c>
      <c r="B359" s="29" t="s">
        <v>770</v>
      </c>
      <c r="C359" s="387">
        <v>108.5155</v>
      </c>
      <c r="D359" s="142">
        <v>73.099999999999994</v>
      </c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1:13" x14ac:dyDescent="0.25">
      <c r="A360" s="29" t="s">
        <v>20</v>
      </c>
      <c r="B360" s="29" t="s">
        <v>771</v>
      </c>
      <c r="C360" s="387">
        <v>207.4007</v>
      </c>
      <c r="D360" s="142">
        <v>139.72</v>
      </c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1:13" x14ac:dyDescent="0.25">
      <c r="A361" s="29" t="s">
        <v>20</v>
      </c>
      <c r="B361" s="29" t="s">
        <v>411</v>
      </c>
      <c r="C361" s="387">
        <v>265.1429</v>
      </c>
      <c r="D361" s="142">
        <v>178.61</v>
      </c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1:13" x14ac:dyDescent="0.25">
      <c r="A362" s="29" t="s">
        <v>20</v>
      </c>
      <c r="B362" s="29" t="s">
        <v>932</v>
      </c>
      <c r="C362" s="387">
        <v>183.97739999999999</v>
      </c>
      <c r="D362" s="142">
        <v>123.94</v>
      </c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1:13" x14ac:dyDescent="0.25">
      <c r="A363" s="29" t="s">
        <v>20</v>
      </c>
      <c r="B363" s="29" t="s">
        <v>388</v>
      </c>
      <c r="C363" s="387">
        <v>323.75049999999999</v>
      </c>
      <c r="D363" s="142">
        <v>218.1</v>
      </c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1:13" x14ac:dyDescent="0.25">
      <c r="A364" s="29" t="s">
        <v>20</v>
      </c>
      <c r="B364" s="29" t="s">
        <v>772</v>
      </c>
      <c r="C364" s="387">
        <v>41.648699999999998</v>
      </c>
      <c r="D364" s="142">
        <v>28.06</v>
      </c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1:13" x14ac:dyDescent="0.25">
      <c r="A365" s="29" t="s">
        <v>20</v>
      </c>
      <c r="B365" s="29" t="s">
        <v>678</v>
      </c>
      <c r="C365" s="387">
        <v>31.398499999999999</v>
      </c>
      <c r="D365" s="142">
        <v>21.15</v>
      </c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1:13" x14ac:dyDescent="0.25">
      <c r="A366" s="29" t="s">
        <v>20</v>
      </c>
      <c r="B366" s="29" t="s">
        <v>318</v>
      </c>
      <c r="C366" s="387">
        <v>451.97859999999997</v>
      </c>
      <c r="D366" s="142">
        <v>304.48</v>
      </c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1:13" x14ac:dyDescent="0.25">
      <c r="A367" s="29" t="s">
        <v>20</v>
      </c>
      <c r="B367" s="29" t="s">
        <v>319</v>
      </c>
      <c r="C367" s="387">
        <v>578.1635</v>
      </c>
      <c r="D367" s="142">
        <v>389.48</v>
      </c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1:13" x14ac:dyDescent="0.25">
      <c r="A368" s="29" t="s">
        <v>20</v>
      </c>
      <c r="B368" s="29" t="s">
        <v>438</v>
      </c>
      <c r="C368" s="387">
        <v>118.5209</v>
      </c>
      <c r="D368" s="142">
        <v>79.84</v>
      </c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1:13" x14ac:dyDescent="0.25">
      <c r="A369" s="29" t="s">
        <v>20</v>
      </c>
      <c r="B369" s="29" t="s">
        <v>773</v>
      </c>
      <c r="C369" s="387">
        <v>153.96379999999999</v>
      </c>
      <c r="D369" s="142">
        <v>103.72</v>
      </c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1:13" x14ac:dyDescent="0.25">
      <c r="A370" s="29" t="s">
        <v>20</v>
      </c>
      <c r="B370" s="29" t="s">
        <v>465</v>
      </c>
      <c r="C370" s="387">
        <v>281.83730000000003</v>
      </c>
      <c r="D370" s="142">
        <v>189.86</v>
      </c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1:13" x14ac:dyDescent="0.25">
      <c r="A371" s="29" t="s">
        <v>20</v>
      </c>
      <c r="B371" s="29" t="s">
        <v>396</v>
      </c>
      <c r="C371" s="387">
        <v>133.02539999999999</v>
      </c>
      <c r="D371" s="142">
        <v>89.61</v>
      </c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1:13" x14ac:dyDescent="0.25">
      <c r="A372" s="29" t="s">
        <v>20</v>
      </c>
      <c r="B372" s="29" t="s">
        <v>679</v>
      </c>
      <c r="C372" s="387">
        <v>493.267</v>
      </c>
      <c r="D372" s="142">
        <v>332.29</v>
      </c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1:13" x14ac:dyDescent="0.25">
      <c r="A373" s="29" t="s">
        <v>20</v>
      </c>
      <c r="B373" s="29" t="s">
        <v>680</v>
      </c>
      <c r="C373" s="387">
        <v>88.107900000000001</v>
      </c>
      <c r="D373" s="142">
        <v>59.35</v>
      </c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1:13" x14ac:dyDescent="0.25">
      <c r="A374" s="29" t="s">
        <v>20</v>
      </c>
      <c r="B374" s="29" t="s">
        <v>681</v>
      </c>
      <c r="C374" s="387">
        <v>42.543300000000002</v>
      </c>
      <c r="D374" s="142">
        <v>28.66</v>
      </c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1:13" x14ac:dyDescent="0.25">
      <c r="A375" s="29" t="s">
        <v>20</v>
      </c>
      <c r="B375" s="29" t="s">
        <v>682</v>
      </c>
      <c r="C375" s="387">
        <v>27.155799999999999</v>
      </c>
      <c r="D375" s="142">
        <v>18.29</v>
      </c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1:13" x14ac:dyDescent="0.25">
      <c r="A376" s="29" t="s">
        <v>20</v>
      </c>
      <c r="B376" s="29" t="s">
        <v>683</v>
      </c>
      <c r="C376" s="387">
        <v>21.604900000000001</v>
      </c>
      <c r="D376" s="142">
        <v>14.55</v>
      </c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1:13" s="182" customFormat="1" x14ac:dyDescent="0.25">
      <c r="A377" s="29" t="s">
        <v>20</v>
      </c>
      <c r="B377" s="29" t="s">
        <v>684</v>
      </c>
      <c r="C377" s="387">
        <v>24.7</v>
      </c>
      <c r="D377" s="142">
        <v>16.64</v>
      </c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1:13" x14ac:dyDescent="0.25">
      <c r="A378" s="29" t="s">
        <v>20</v>
      </c>
      <c r="B378" s="29" t="s">
        <v>588</v>
      </c>
      <c r="C378" s="387">
        <v>462.57859999999999</v>
      </c>
      <c r="D378" s="142">
        <v>311.62</v>
      </c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1:13" x14ac:dyDescent="0.25">
      <c r="A379" s="29" t="s">
        <v>20</v>
      </c>
      <c r="B379" s="29" t="s">
        <v>524</v>
      </c>
      <c r="C379" s="387">
        <v>62.730499999999999</v>
      </c>
      <c r="D379" s="142">
        <v>42.26</v>
      </c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1:13" x14ac:dyDescent="0.25">
      <c r="A380" s="29" t="s">
        <v>20</v>
      </c>
      <c r="B380" s="29" t="s">
        <v>623</v>
      </c>
      <c r="C380" s="387">
        <v>59.943199999999997</v>
      </c>
      <c r="D380" s="142">
        <v>40.380000000000003</v>
      </c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1:13" x14ac:dyDescent="0.25">
      <c r="A381" s="29" t="s">
        <v>20</v>
      </c>
      <c r="B381" s="29" t="s">
        <v>774</v>
      </c>
      <c r="C381" s="387">
        <v>194.48589999999999</v>
      </c>
      <c r="D381" s="142">
        <v>131.02000000000001</v>
      </c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1:13" x14ac:dyDescent="0.25">
      <c r="A382" s="29" t="s">
        <v>20</v>
      </c>
      <c r="B382" s="29" t="s">
        <v>525</v>
      </c>
      <c r="C382" s="387">
        <v>112.6426</v>
      </c>
      <c r="D382" s="142">
        <v>75.88</v>
      </c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1:13" x14ac:dyDescent="0.25">
      <c r="A383" s="29" t="s">
        <v>20</v>
      </c>
      <c r="B383" s="29" t="s">
        <v>848</v>
      </c>
      <c r="C383" s="387">
        <v>180.0848</v>
      </c>
      <c r="D383" s="142">
        <v>121.31</v>
      </c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1:13" x14ac:dyDescent="0.25">
      <c r="A384" s="29" t="s">
        <v>20</v>
      </c>
      <c r="B384" s="29" t="s">
        <v>624</v>
      </c>
      <c r="C384" s="387">
        <v>296.06869999999998</v>
      </c>
      <c r="D384" s="142">
        <v>199.45</v>
      </c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1:13" x14ac:dyDescent="0.25">
      <c r="A385" s="29" t="s">
        <v>20</v>
      </c>
      <c r="B385" s="29" t="s">
        <v>849</v>
      </c>
      <c r="C385" s="387">
        <v>452.08210000000003</v>
      </c>
      <c r="D385" s="142">
        <v>304.55</v>
      </c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1:13" x14ac:dyDescent="0.25">
      <c r="A386" s="29" t="s">
        <v>20</v>
      </c>
      <c r="B386" s="29" t="s">
        <v>775</v>
      </c>
      <c r="C386" s="387">
        <v>93.293800000000005</v>
      </c>
      <c r="D386" s="142">
        <v>62.85</v>
      </c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 x14ac:dyDescent="0.25">
      <c r="A387" s="29" t="s">
        <v>20</v>
      </c>
      <c r="B387" s="29" t="s">
        <v>776</v>
      </c>
      <c r="C387" s="387">
        <v>65.105000000000004</v>
      </c>
      <c r="D387" s="142">
        <v>43.86</v>
      </c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1:13" s="213" customFormat="1" x14ac:dyDescent="0.25">
      <c r="A388" s="29" t="s">
        <v>20</v>
      </c>
      <c r="B388" s="29" t="s">
        <v>824</v>
      </c>
      <c r="C388" s="387">
        <v>47.821800000000003</v>
      </c>
      <c r="D388" s="142">
        <v>32.22</v>
      </c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1:13" s="213" customFormat="1" x14ac:dyDescent="0.25">
      <c r="A389" s="29" t="s">
        <v>20</v>
      </c>
      <c r="B389" s="29" t="s">
        <v>526</v>
      </c>
      <c r="C389" s="387">
        <v>2041.8676</v>
      </c>
      <c r="D389" s="142">
        <v>1375.51</v>
      </c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1:13" s="213" customFormat="1" x14ac:dyDescent="0.25">
      <c r="A390" s="29" t="s">
        <v>20</v>
      </c>
      <c r="B390" s="29" t="s">
        <v>527</v>
      </c>
      <c r="C390" s="387">
        <v>66.735600000000005</v>
      </c>
      <c r="D390" s="142">
        <v>44.96</v>
      </c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1:13" s="213" customFormat="1" x14ac:dyDescent="0.25">
      <c r="A391" s="29" t="s">
        <v>20</v>
      </c>
      <c r="B391" s="29" t="s">
        <v>817</v>
      </c>
      <c r="C391" s="387">
        <v>79.455399999999997</v>
      </c>
      <c r="D391" s="142">
        <v>53.53</v>
      </c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1:13" s="213" customFormat="1" x14ac:dyDescent="0.25">
      <c r="A392" s="29" t="s">
        <v>20</v>
      </c>
      <c r="B392" s="29" t="s">
        <v>625</v>
      </c>
      <c r="C392" s="387">
        <v>74.706999999999994</v>
      </c>
      <c r="D392" s="142">
        <v>50.33</v>
      </c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1:13" s="213" customFormat="1" x14ac:dyDescent="0.25">
      <c r="A393" s="29" t="s">
        <v>20</v>
      </c>
      <c r="B393" s="29" t="s">
        <v>626</v>
      </c>
      <c r="C393" s="387">
        <v>352.04140000000001</v>
      </c>
      <c r="D393" s="142">
        <v>237.15</v>
      </c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1:13" s="213" customFormat="1" x14ac:dyDescent="0.25">
      <c r="A394" s="29" t="s">
        <v>20</v>
      </c>
      <c r="B394" s="29" t="s">
        <v>464</v>
      </c>
      <c r="C394" s="387">
        <v>43.934399999999997</v>
      </c>
      <c r="D394" s="142">
        <v>29.6</v>
      </c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1:13" s="213" customFormat="1" x14ac:dyDescent="0.25">
      <c r="A395" s="29" t="s">
        <v>20</v>
      </c>
      <c r="B395" s="29" t="s">
        <v>921</v>
      </c>
      <c r="C395" s="387">
        <v>95.735100000000003</v>
      </c>
      <c r="D395" s="142">
        <v>64.489999999999995</v>
      </c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1:13" s="213" customFormat="1" x14ac:dyDescent="0.25">
      <c r="A396" s="29" t="s">
        <v>20</v>
      </c>
      <c r="B396" s="29" t="s">
        <v>419</v>
      </c>
      <c r="C396" s="387">
        <v>2262.0648999999999</v>
      </c>
      <c r="D396" s="142">
        <v>1523.85</v>
      </c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1:13" s="213" customFormat="1" x14ac:dyDescent="0.25">
      <c r="A397" s="29" t="s">
        <v>20</v>
      </c>
      <c r="B397" s="29" t="s">
        <v>894</v>
      </c>
      <c r="C397" s="387">
        <v>3643.259</v>
      </c>
      <c r="D397" s="142">
        <v>2454.29</v>
      </c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1:13" s="213" customFormat="1" x14ac:dyDescent="0.25">
      <c r="A398" s="29" t="s">
        <v>20</v>
      </c>
      <c r="B398" s="29" t="s">
        <v>875</v>
      </c>
      <c r="C398" s="387">
        <v>2212.078</v>
      </c>
      <c r="D398" s="142">
        <v>1490.17</v>
      </c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1:13" s="213" customFormat="1" x14ac:dyDescent="0.25">
      <c r="A399" s="29" t="s">
        <v>20</v>
      </c>
      <c r="B399" s="29" t="s">
        <v>649</v>
      </c>
      <c r="C399" s="387">
        <v>312.40570000000002</v>
      </c>
      <c r="D399" s="142">
        <v>210.45</v>
      </c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1:13" s="213" customFormat="1" x14ac:dyDescent="0.25">
      <c r="A400" s="29" t="s">
        <v>20</v>
      </c>
      <c r="B400" s="29" t="s">
        <v>650</v>
      </c>
      <c r="C400" s="387">
        <v>270.25700000000001</v>
      </c>
      <c r="D400" s="142">
        <v>182.06</v>
      </c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 s="213" customFormat="1" x14ac:dyDescent="0.25">
      <c r="A401" s="29" t="s">
        <v>20</v>
      </c>
      <c r="B401" s="29" t="s">
        <v>777</v>
      </c>
      <c r="C401" s="387">
        <v>312.50459999999998</v>
      </c>
      <c r="D401" s="142">
        <v>210.52</v>
      </c>
      <c r="E401" s="29"/>
      <c r="F401" s="29"/>
      <c r="G401" s="29"/>
      <c r="H401" s="29"/>
      <c r="I401" s="29"/>
      <c r="J401" s="29"/>
      <c r="K401" s="29"/>
      <c r="L401" s="29"/>
      <c r="M401" s="29"/>
    </row>
    <row r="402" spans="1:13" s="213" customFormat="1" x14ac:dyDescent="0.25">
      <c r="A402" s="29" t="s">
        <v>20</v>
      </c>
      <c r="B402" s="29" t="s">
        <v>651</v>
      </c>
      <c r="C402" s="387">
        <v>37.299300000000002</v>
      </c>
      <c r="D402" s="142">
        <v>25.13</v>
      </c>
      <c r="E402" s="29"/>
      <c r="F402" s="29"/>
      <c r="G402" s="29"/>
      <c r="H402" s="29"/>
      <c r="I402" s="29"/>
      <c r="J402" s="29"/>
      <c r="K402" s="29"/>
      <c r="L402" s="29"/>
      <c r="M402" s="29"/>
    </row>
    <row r="403" spans="1:13" s="213" customFormat="1" x14ac:dyDescent="0.25">
      <c r="A403" s="29" t="s">
        <v>20</v>
      </c>
      <c r="B403" s="29" t="s">
        <v>652</v>
      </c>
      <c r="C403" s="387">
        <v>227.6113</v>
      </c>
      <c r="D403" s="142">
        <v>153.33000000000001</v>
      </c>
      <c r="E403" s="29"/>
      <c r="F403" s="29"/>
      <c r="G403" s="29"/>
      <c r="H403" s="29"/>
      <c r="I403" s="29"/>
      <c r="J403" s="29"/>
      <c r="K403" s="29"/>
      <c r="L403" s="29"/>
      <c r="M403" s="29"/>
    </row>
    <row r="404" spans="1:13" s="218" customFormat="1" x14ac:dyDescent="0.25">
      <c r="A404" s="29" t="s">
        <v>20</v>
      </c>
      <c r="B404" s="29" t="s">
        <v>653</v>
      </c>
      <c r="C404" s="387">
        <v>260.24329999999998</v>
      </c>
      <c r="D404" s="142">
        <v>175.31</v>
      </c>
      <c r="E404" s="29"/>
      <c r="F404" s="29"/>
      <c r="G404" s="29"/>
      <c r="H404" s="29"/>
      <c r="I404" s="29"/>
      <c r="J404" s="29"/>
      <c r="K404" s="29"/>
      <c r="L404" s="29"/>
      <c r="M404" s="29"/>
    </row>
    <row r="405" spans="1:13" s="218" customFormat="1" x14ac:dyDescent="0.25">
      <c r="A405" s="29" t="s">
        <v>20</v>
      </c>
      <c r="B405" s="29" t="s">
        <v>654</v>
      </c>
      <c r="C405" s="387">
        <v>273.53930000000003</v>
      </c>
      <c r="D405" s="142">
        <v>184.27</v>
      </c>
      <c r="E405" s="29"/>
      <c r="F405" s="29"/>
      <c r="G405" s="29"/>
      <c r="H405" s="29"/>
      <c r="I405" s="29"/>
      <c r="J405" s="29"/>
      <c r="K405" s="29"/>
      <c r="L405" s="29"/>
      <c r="M405" s="29"/>
    </row>
    <row r="406" spans="1:13" s="218" customFormat="1" x14ac:dyDescent="0.25">
      <c r="A406" s="29" t="s">
        <v>20</v>
      </c>
      <c r="B406" s="29" t="s">
        <v>58</v>
      </c>
      <c r="C406" s="387">
        <v>55.9221</v>
      </c>
      <c r="D406" s="142">
        <v>37.67</v>
      </c>
      <c r="E406" s="29"/>
      <c r="F406" s="29"/>
      <c r="G406" s="29"/>
      <c r="H406" s="29"/>
      <c r="I406" s="29"/>
      <c r="J406" s="29"/>
      <c r="K406" s="29"/>
      <c r="L406" s="29"/>
      <c r="M406" s="29"/>
    </row>
    <row r="407" spans="1:13" s="218" customFormat="1" x14ac:dyDescent="0.25">
      <c r="A407" s="29" t="s">
        <v>20</v>
      </c>
      <c r="B407" s="29" t="s">
        <v>822</v>
      </c>
      <c r="C407" s="387">
        <v>140.89080000000001</v>
      </c>
      <c r="D407" s="142">
        <v>94.91</v>
      </c>
      <c r="E407" s="29"/>
      <c r="F407" s="29"/>
      <c r="G407" s="29"/>
      <c r="H407" s="29"/>
      <c r="I407" s="29"/>
      <c r="J407" s="29"/>
      <c r="K407" s="29"/>
      <c r="L407" s="29"/>
      <c r="M407" s="29"/>
    </row>
    <row r="408" spans="1:13" s="218" customFormat="1" x14ac:dyDescent="0.25">
      <c r="A408" s="29" t="s">
        <v>20</v>
      </c>
      <c r="B408" s="29" t="s">
        <v>778</v>
      </c>
      <c r="C408" s="387">
        <v>456.89550000000003</v>
      </c>
      <c r="D408" s="142">
        <v>307.79000000000002</v>
      </c>
      <c r="E408" s="29"/>
      <c r="F408" s="29"/>
      <c r="G408" s="29"/>
      <c r="H408" s="29"/>
      <c r="I408" s="29"/>
      <c r="J408" s="29"/>
      <c r="K408" s="29"/>
      <c r="L408" s="29"/>
      <c r="M408" s="29"/>
    </row>
    <row r="409" spans="1:13" s="213" customFormat="1" x14ac:dyDescent="0.25">
      <c r="A409" s="29" t="s">
        <v>20</v>
      </c>
      <c r="B409" s="29" t="s">
        <v>779</v>
      </c>
      <c r="C409" s="387">
        <v>187.97630000000001</v>
      </c>
      <c r="D409" s="142">
        <v>126.63</v>
      </c>
      <c r="E409" s="29"/>
      <c r="F409" s="29"/>
      <c r="G409" s="29"/>
      <c r="H409" s="29"/>
      <c r="I409" s="29"/>
      <c r="J409" s="29"/>
      <c r="K409" s="29"/>
      <c r="L409" s="29"/>
      <c r="M409" s="29"/>
    </row>
    <row r="410" spans="1:13" s="213" customFormat="1" x14ac:dyDescent="0.25">
      <c r="A410" s="29" t="s">
        <v>20</v>
      </c>
      <c r="B410" s="29" t="s">
        <v>589</v>
      </c>
      <c r="C410" s="387">
        <v>99.1691</v>
      </c>
      <c r="D410" s="142">
        <v>66.81</v>
      </c>
      <c r="E410" s="29"/>
      <c r="F410" s="29"/>
      <c r="G410" s="29"/>
      <c r="H410" s="29"/>
      <c r="I410" s="29"/>
      <c r="J410" s="29"/>
      <c r="K410" s="29"/>
      <c r="L410" s="29"/>
      <c r="M410" s="29"/>
    </row>
    <row r="411" spans="1:13" s="213" customFormat="1" x14ac:dyDescent="0.25">
      <c r="A411" s="29" t="s">
        <v>20</v>
      </c>
      <c r="B411" s="29" t="s">
        <v>780</v>
      </c>
      <c r="C411" s="387">
        <v>451.49029999999999</v>
      </c>
      <c r="D411" s="142">
        <v>304.14999999999998</v>
      </c>
      <c r="E411" s="29"/>
      <c r="F411" s="29"/>
      <c r="G411" s="29"/>
      <c r="H411" s="29"/>
      <c r="I411" s="29"/>
      <c r="J411" s="29"/>
      <c r="K411" s="29"/>
      <c r="L411" s="29"/>
      <c r="M411" s="29"/>
    </row>
    <row r="412" spans="1:13" s="213" customFormat="1" x14ac:dyDescent="0.25">
      <c r="A412" s="29" t="s">
        <v>20</v>
      </c>
      <c r="B412" s="29" t="s">
        <v>627</v>
      </c>
      <c r="C412" s="387">
        <v>152.07409999999999</v>
      </c>
      <c r="D412" s="142">
        <v>102.45</v>
      </c>
      <c r="E412" s="29"/>
      <c r="F412" s="29"/>
      <c r="G412" s="29"/>
      <c r="H412" s="29"/>
      <c r="I412" s="29"/>
      <c r="J412" s="29"/>
      <c r="K412" s="29"/>
      <c r="L412" s="29"/>
      <c r="M412" s="29"/>
    </row>
    <row r="413" spans="1:13" s="213" customFormat="1" x14ac:dyDescent="0.25">
      <c r="A413" s="29" t="s">
        <v>20</v>
      </c>
      <c r="B413" s="29" t="s">
        <v>547</v>
      </c>
      <c r="C413" s="387">
        <v>217.11709999999999</v>
      </c>
      <c r="D413" s="142">
        <v>146.26</v>
      </c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1:13" s="213" customFormat="1" x14ac:dyDescent="0.25">
      <c r="A414" s="29" t="s">
        <v>20</v>
      </c>
      <c r="B414" s="29" t="s">
        <v>528</v>
      </c>
      <c r="C414" s="387">
        <v>112.4117</v>
      </c>
      <c r="D414" s="142">
        <v>75.73</v>
      </c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1:13" s="213" customFormat="1" x14ac:dyDescent="0.25">
      <c r="A415" s="29" t="s">
        <v>20</v>
      </c>
      <c r="B415" s="29" t="s">
        <v>838</v>
      </c>
      <c r="C415" s="387">
        <v>3262.395</v>
      </c>
      <c r="D415" s="142">
        <v>2197.7199999999998</v>
      </c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1:13" s="213" customFormat="1" x14ac:dyDescent="0.25">
      <c r="A416" s="29" t="s">
        <v>20</v>
      </c>
      <c r="B416" s="29" t="s">
        <v>781</v>
      </c>
      <c r="C416" s="387">
        <v>144.2081</v>
      </c>
      <c r="D416" s="142">
        <v>97.15</v>
      </c>
      <c r="E416" s="29"/>
      <c r="F416" s="29"/>
      <c r="G416" s="29"/>
      <c r="H416" s="29"/>
      <c r="I416" s="29"/>
      <c r="J416" s="29"/>
      <c r="K416" s="29"/>
      <c r="L416" s="29"/>
      <c r="M416" s="29"/>
    </row>
    <row r="417" spans="1:13" s="213" customFormat="1" x14ac:dyDescent="0.25">
      <c r="A417" s="29" t="s">
        <v>20</v>
      </c>
      <c r="B417" s="29" t="s">
        <v>59</v>
      </c>
      <c r="C417" s="387">
        <v>1435.146</v>
      </c>
      <c r="D417" s="142">
        <v>966.79</v>
      </c>
      <c r="E417" s="29"/>
      <c r="F417" s="29"/>
      <c r="G417" s="29"/>
      <c r="H417" s="29"/>
      <c r="I417" s="29"/>
      <c r="J417" s="29"/>
      <c r="K417" s="29"/>
      <c r="L417" s="29"/>
      <c r="M417" s="29"/>
    </row>
    <row r="418" spans="1:13" s="213" customFormat="1" x14ac:dyDescent="0.25">
      <c r="A418" s="29" t="s">
        <v>20</v>
      </c>
      <c r="B418" s="29" t="s">
        <v>60</v>
      </c>
      <c r="C418" s="387">
        <v>2627.1680000000001</v>
      </c>
      <c r="D418" s="142">
        <v>1769.8</v>
      </c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1:13" s="213" customFormat="1" x14ac:dyDescent="0.25">
      <c r="A419" s="29" t="s">
        <v>20</v>
      </c>
      <c r="B419" s="29" t="s">
        <v>61</v>
      </c>
      <c r="C419" s="387">
        <v>2317.8964999999998</v>
      </c>
      <c r="D419" s="142">
        <v>1561.46</v>
      </c>
      <c r="E419" s="29"/>
      <c r="F419" s="29"/>
      <c r="G419" s="29"/>
      <c r="H419" s="29"/>
      <c r="I419" s="29"/>
      <c r="J419" s="29"/>
      <c r="K419" s="29"/>
      <c r="L419" s="29"/>
      <c r="M419" s="29"/>
    </row>
    <row r="420" spans="1:13" s="213" customFormat="1" x14ac:dyDescent="0.25">
      <c r="A420" s="29" t="s">
        <v>20</v>
      </c>
      <c r="B420" s="29" t="s">
        <v>590</v>
      </c>
      <c r="C420" s="387">
        <v>48.656199999999998</v>
      </c>
      <c r="D420" s="142">
        <v>32.78</v>
      </c>
      <c r="E420" s="29"/>
      <c r="F420" s="29"/>
      <c r="G420" s="29"/>
      <c r="H420" s="29"/>
      <c r="I420" s="29"/>
      <c r="J420" s="29"/>
      <c r="K420" s="29"/>
      <c r="L420" s="29"/>
      <c r="M420" s="29"/>
    </row>
    <row r="421" spans="1:13" s="213" customFormat="1" x14ac:dyDescent="0.25">
      <c r="A421" s="29" t="s">
        <v>20</v>
      </c>
      <c r="B421" s="29" t="s">
        <v>591</v>
      </c>
      <c r="C421" s="387">
        <v>145.45840000000001</v>
      </c>
      <c r="D421" s="142">
        <v>97.99</v>
      </c>
      <c r="E421" s="29"/>
      <c r="F421" s="29"/>
      <c r="G421" s="29"/>
      <c r="H421" s="29"/>
      <c r="I421" s="29"/>
      <c r="J421" s="29"/>
      <c r="K421" s="29"/>
      <c r="L421" s="29"/>
      <c r="M421" s="29"/>
    </row>
    <row r="422" spans="1:13" s="213" customFormat="1" x14ac:dyDescent="0.25">
      <c r="A422" s="29" t="s">
        <v>20</v>
      </c>
      <c r="B422" s="29" t="s">
        <v>443</v>
      </c>
      <c r="C422" s="387">
        <v>18.9544</v>
      </c>
      <c r="D422" s="142">
        <v>12.77</v>
      </c>
      <c r="E422" s="29"/>
      <c r="F422" s="29"/>
      <c r="G422" s="29"/>
      <c r="H422" s="29"/>
      <c r="I422" s="29"/>
      <c r="J422" s="29"/>
      <c r="K422" s="29"/>
      <c r="L422" s="29"/>
      <c r="M422" s="29"/>
    </row>
    <row r="423" spans="1:13" s="213" customFormat="1" x14ac:dyDescent="0.25">
      <c r="A423" s="29" t="s">
        <v>20</v>
      </c>
      <c r="B423" s="29" t="s">
        <v>655</v>
      </c>
      <c r="C423" s="387">
        <v>223.97200000000001</v>
      </c>
      <c r="D423" s="142">
        <v>150.88</v>
      </c>
      <c r="E423" s="29"/>
      <c r="F423" s="29"/>
      <c r="G423" s="29"/>
      <c r="H423" s="29"/>
      <c r="I423" s="29"/>
      <c r="J423" s="29"/>
      <c r="K423" s="29"/>
      <c r="L423" s="29"/>
      <c r="M423" s="29"/>
    </row>
    <row r="424" spans="1:13" s="213" customFormat="1" x14ac:dyDescent="0.25">
      <c r="A424" s="29" t="s">
        <v>20</v>
      </c>
      <c r="B424" s="29" t="s">
        <v>529</v>
      </c>
      <c r="C424" s="387">
        <v>1105.3592000000001</v>
      </c>
      <c r="D424" s="142">
        <v>744.63</v>
      </c>
      <c r="E424" s="29"/>
      <c r="F424" s="29"/>
      <c r="G424" s="29"/>
      <c r="H424" s="29"/>
      <c r="I424" s="29"/>
      <c r="J424" s="29"/>
      <c r="K424" s="29"/>
      <c r="L424" s="29"/>
      <c r="M424" s="29"/>
    </row>
    <row r="425" spans="1:13" s="213" customFormat="1" x14ac:dyDescent="0.25">
      <c r="A425" s="29" t="s">
        <v>20</v>
      </c>
      <c r="B425" s="29" t="s">
        <v>592</v>
      </c>
      <c r="C425" s="387">
        <v>150.1437</v>
      </c>
      <c r="D425" s="142">
        <v>101.14</v>
      </c>
      <c r="E425" s="29"/>
      <c r="F425" s="29"/>
      <c r="G425" s="29"/>
      <c r="H425" s="29"/>
      <c r="I425" s="29"/>
      <c r="J425" s="29"/>
      <c r="K425" s="29"/>
      <c r="L425" s="29"/>
      <c r="M425" s="29"/>
    </row>
    <row r="426" spans="1:13" s="213" customFormat="1" x14ac:dyDescent="0.25">
      <c r="A426" s="29" t="s">
        <v>20</v>
      </c>
      <c r="B426" s="29" t="s">
        <v>557</v>
      </c>
      <c r="C426" s="387">
        <v>166.744</v>
      </c>
      <c r="D426" s="142">
        <v>112.33</v>
      </c>
      <c r="E426" s="29"/>
      <c r="F426" s="29"/>
      <c r="G426" s="29"/>
      <c r="H426" s="29"/>
      <c r="I426" s="29"/>
      <c r="J426" s="29"/>
      <c r="K426" s="29"/>
      <c r="L426" s="29"/>
      <c r="M426" s="29"/>
    </row>
    <row r="427" spans="1:13" s="218" customFormat="1" x14ac:dyDescent="0.25">
      <c r="A427" s="29" t="s">
        <v>20</v>
      </c>
      <c r="B427" s="29" t="s">
        <v>593</v>
      </c>
      <c r="C427" s="387">
        <v>134.49279999999999</v>
      </c>
      <c r="D427" s="142">
        <v>90.6</v>
      </c>
      <c r="E427" s="29"/>
      <c r="F427" s="29"/>
      <c r="G427" s="29"/>
      <c r="H427" s="29"/>
      <c r="I427" s="29"/>
      <c r="J427" s="29"/>
      <c r="K427" s="29"/>
      <c r="L427" s="29"/>
      <c r="M427" s="29"/>
    </row>
    <row r="428" spans="1:13" s="213" customFormat="1" x14ac:dyDescent="0.25">
      <c r="A428" s="29" t="s">
        <v>20</v>
      </c>
      <c r="B428" s="29" t="s">
        <v>558</v>
      </c>
      <c r="C428" s="387">
        <v>157.62970000000001</v>
      </c>
      <c r="D428" s="142">
        <v>106.19</v>
      </c>
      <c r="E428" s="29"/>
      <c r="F428" s="29"/>
      <c r="G428" s="29"/>
      <c r="H428" s="29"/>
      <c r="I428" s="29"/>
      <c r="J428" s="29"/>
      <c r="K428" s="29"/>
      <c r="L428" s="29"/>
      <c r="M428" s="29"/>
    </row>
    <row r="429" spans="1:13" s="221" customFormat="1" x14ac:dyDescent="0.25">
      <c r="A429" s="29" t="s">
        <v>20</v>
      </c>
      <c r="B429" s="29" t="s">
        <v>685</v>
      </c>
      <c r="C429" s="387">
        <v>121.1126</v>
      </c>
      <c r="D429" s="142">
        <v>81.59</v>
      </c>
      <c r="E429" s="29"/>
      <c r="F429" s="29"/>
      <c r="G429" s="29"/>
      <c r="H429" s="29"/>
      <c r="I429" s="29"/>
      <c r="J429" s="29"/>
      <c r="K429" s="29"/>
      <c r="L429" s="29"/>
      <c r="M429" s="29"/>
    </row>
    <row r="430" spans="1:13" s="221" customFormat="1" x14ac:dyDescent="0.25">
      <c r="A430" s="29" t="s">
        <v>20</v>
      </c>
      <c r="B430" s="29" t="s">
        <v>656</v>
      </c>
      <c r="C430" s="387">
        <v>252.58070000000001</v>
      </c>
      <c r="D430" s="142">
        <v>170.15</v>
      </c>
      <c r="E430" s="29"/>
      <c r="F430" s="29"/>
      <c r="G430" s="29"/>
      <c r="H430" s="29"/>
      <c r="I430" s="29"/>
      <c r="J430" s="29"/>
      <c r="K430" s="29"/>
      <c r="L430" s="29"/>
      <c r="M430" s="29"/>
    </row>
    <row r="431" spans="1:13" s="221" customFormat="1" x14ac:dyDescent="0.25">
      <c r="A431" s="29" t="s">
        <v>20</v>
      </c>
      <c r="B431" s="29" t="s">
        <v>594</v>
      </c>
      <c r="C431" s="387">
        <v>76.408100000000005</v>
      </c>
      <c r="D431" s="142">
        <v>51.47</v>
      </c>
      <c r="E431" s="29"/>
      <c r="F431" s="29"/>
      <c r="G431" s="29"/>
      <c r="H431" s="29"/>
      <c r="I431" s="29"/>
      <c r="J431" s="29"/>
      <c r="K431" s="29"/>
      <c r="L431" s="29"/>
      <c r="M431" s="29"/>
    </row>
    <row r="432" spans="1:13" s="221" customFormat="1" x14ac:dyDescent="0.25">
      <c r="A432" s="29" t="s">
        <v>20</v>
      </c>
      <c r="B432" s="29" t="s">
        <v>595</v>
      </c>
      <c r="C432" s="387">
        <v>116.867</v>
      </c>
      <c r="D432" s="142">
        <v>78.73</v>
      </c>
      <c r="E432" s="29"/>
      <c r="F432" s="29"/>
      <c r="G432" s="29"/>
      <c r="H432" s="29"/>
      <c r="I432" s="29"/>
      <c r="J432" s="29"/>
      <c r="K432" s="29"/>
      <c r="L432" s="29"/>
      <c r="M432" s="29"/>
    </row>
    <row r="433" spans="1:13" s="221" customFormat="1" x14ac:dyDescent="0.25">
      <c r="A433" s="29" t="s">
        <v>20</v>
      </c>
      <c r="B433" s="29" t="s">
        <v>559</v>
      </c>
      <c r="C433" s="387">
        <v>232.45740000000001</v>
      </c>
      <c r="D433" s="142">
        <v>156.6</v>
      </c>
      <c r="E433" s="29"/>
      <c r="F433" s="29"/>
      <c r="G433" s="29"/>
      <c r="H433" s="29"/>
      <c r="I433" s="29"/>
      <c r="J433" s="29"/>
      <c r="K433" s="29"/>
      <c r="L433" s="29"/>
      <c r="M433" s="29"/>
    </row>
    <row r="434" spans="1:13" s="221" customFormat="1" x14ac:dyDescent="0.25">
      <c r="A434" s="29" t="s">
        <v>20</v>
      </c>
      <c r="B434" s="29" t="s">
        <v>560</v>
      </c>
      <c r="C434" s="387">
        <v>258.25979999999998</v>
      </c>
      <c r="D434" s="142">
        <v>173.98</v>
      </c>
      <c r="E434" s="29"/>
      <c r="F434" s="29"/>
      <c r="G434" s="29"/>
      <c r="H434" s="29"/>
      <c r="I434" s="29"/>
      <c r="J434" s="29"/>
      <c r="K434" s="29"/>
      <c r="L434" s="29"/>
      <c r="M434" s="29"/>
    </row>
    <row r="435" spans="1:13" s="221" customFormat="1" x14ac:dyDescent="0.25">
      <c r="A435" s="29" t="s">
        <v>20</v>
      </c>
      <c r="B435" s="29" t="s">
        <v>561</v>
      </c>
      <c r="C435" s="387">
        <v>118.34520000000001</v>
      </c>
      <c r="D435" s="142">
        <v>79.72</v>
      </c>
      <c r="E435" s="29"/>
      <c r="F435" s="29"/>
      <c r="G435" s="29"/>
      <c r="H435" s="29"/>
      <c r="I435" s="29"/>
      <c r="J435" s="29"/>
      <c r="K435" s="29"/>
      <c r="L435" s="29"/>
      <c r="M435" s="29"/>
    </row>
    <row r="436" spans="1:13" s="221" customFormat="1" x14ac:dyDescent="0.25">
      <c r="A436" s="29" t="s">
        <v>20</v>
      </c>
      <c r="B436" s="29" t="s">
        <v>686</v>
      </c>
      <c r="C436" s="387">
        <v>158.0686</v>
      </c>
      <c r="D436" s="142">
        <v>106.48</v>
      </c>
      <c r="E436" s="29"/>
      <c r="F436" s="29"/>
      <c r="G436" s="29"/>
      <c r="H436" s="29"/>
      <c r="I436" s="29"/>
      <c r="J436" s="29"/>
      <c r="K436" s="29"/>
      <c r="L436" s="29"/>
      <c r="M436" s="29"/>
    </row>
    <row r="437" spans="1:13" s="221" customFormat="1" x14ac:dyDescent="0.25">
      <c r="A437" s="29" t="s">
        <v>20</v>
      </c>
      <c r="B437" s="29" t="s">
        <v>628</v>
      </c>
      <c r="C437" s="387">
        <v>78.855900000000005</v>
      </c>
      <c r="D437" s="142">
        <v>53.12</v>
      </c>
      <c r="E437" s="29"/>
      <c r="F437" s="29"/>
      <c r="G437" s="29"/>
      <c r="H437" s="29"/>
      <c r="I437" s="29"/>
      <c r="J437" s="29"/>
      <c r="K437" s="29"/>
      <c r="L437" s="29"/>
      <c r="M437" s="29"/>
    </row>
    <row r="438" spans="1:13" s="221" customFormat="1" x14ac:dyDescent="0.25">
      <c r="A438" s="29" t="s">
        <v>20</v>
      </c>
      <c r="B438" s="29" t="s">
        <v>629</v>
      </c>
      <c r="C438" s="387">
        <v>195.0847</v>
      </c>
      <c r="D438" s="142">
        <v>131.41999999999999</v>
      </c>
      <c r="E438" s="29"/>
      <c r="F438" s="29"/>
      <c r="G438" s="29"/>
      <c r="H438" s="29"/>
      <c r="I438" s="29"/>
      <c r="J438" s="29"/>
      <c r="K438" s="29"/>
      <c r="L438" s="29"/>
      <c r="M438" s="29"/>
    </row>
    <row r="439" spans="1:13" s="221" customFormat="1" x14ac:dyDescent="0.25">
      <c r="A439" s="29" t="s">
        <v>20</v>
      </c>
      <c r="B439" s="29" t="s">
        <v>657</v>
      </c>
      <c r="C439" s="387">
        <v>132.6652</v>
      </c>
      <c r="D439" s="142">
        <v>89.37</v>
      </c>
      <c r="E439" s="29"/>
      <c r="F439" s="29"/>
      <c r="G439" s="29"/>
      <c r="H439" s="29"/>
      <c r="I439" s="29"/>
      <c r="J439" s="29"/>
      <c r="K439" s="29"/>
      <c r="L439" s="29"/>
      <c r="M439" s="29"/>
    </row>
    <row r="440" spans="1:13" s="221" customFormat="1" x14ac:dyDescent="0.25">
      <c r="A440" s="29" t="s">
        <v>20</v>
      </c>
      <c r="B440" s="29" t="s">
        <v>562</v>
      </c>
      <c r="C440" s="387">
        <v>111.7954</v>
      </c>
      <c r="D440" s="142">
        <v>75.31</v>
      </c>
      <c r="E440" s="29"/>
      <c r="F440" s="29"/>
      <c r="G440" s="29"/>
      <c r="H440" s="29"/>
      <c r="I440" s="29"/>
      <c r="J440" s="29"/>
      <c r="K440" s="29"/>
      <c r="L440" s="29"/>
      <c r="M440" s="29"/>
    </row>
    <row r="441" spans="1:13" s="221" customFormat="1" x14ac:dyDescent="0.25">
      <c r="A441" s="29" t="s">
        <v>20</v>
      </c>
      <c r="B441" s="29" t="s">
        <v>596</v>
      </c>
      <c r="C441" s="387">
        <v>107.605</v>
      </c>
      <c r="D441" s="142">
        <v>72.489999999999995</v>
      </c>
      <c r="E441" s="29"/>
      <c r="F441" s="29"/>
      <c r="G441" s="29"/>
      <c r="H441" s="29"/>
      <c r="I441" s="29"/>
      <c r="J441" s="29"/>
      <c r="K441" s="29"/>
      <c r="L441" s="29"/>
      <c r="M441" s="29"/>
    </row>
    <row r="442" spans="1:13" s="221" customFormat="1" x14ac:dyDescent="0.25">
      <c r="A442" s="29" t="s">
        <v>20</v>
      </c>
      <c r="B442" s="29" t="s">
        <v>563</v>
      </c>
      <c r="C442" s="387">
        <v>133.82669999999999</v>
      </c>
      <c r="D442" s="142">
        <v>90.15</v>
      </c>
      <c r="E442" s="29"/>
      <c r="F442" s="29"/>
      <c r="G442" s="29"/>
      <c r="H442" s="29"/>
      <c r="I442" s="29"/>
      <c r="J442" s="29"/>
      <c r="K442" s="29"/>
      <c r="L442" s="29"/>
      <c r="M442" s="29"/>
    </row>
    <row r="443" spans="1:13" s="221" customFormat="1" x14ac:dyDescent="0.25">
      <c r="A443" s="29" t="s">
        <v>20</v>
      </c>
      <c r="B443" s="29" t="s">
        <v>564</v>
      </c>
      <c r="C443" s="387">
        <v>58.177999999999997</v>
      </c>
      <c r="D443" s="142">
        <v>39.19</v>
      </c>
      <c r="E443" s="29"/>
      <c r="F443" s="29"/>
      <c r="G443" s="29"/>
      <c r="H443" s="29"/>
      <c r="I443" s="29"/>
      <c r="J443" s="29"/>
      <c r="K443" s="29"/>
      <c r="L443" s="29"/>
      <c r="M443" s="29"/>
    </row>
    <row r="444" spans="1:13" s="221" customFormat="1" x14ac:dyDescent="0.25">
      <c r="A444" s="29" t="s">
        <v>20</v>
      </c>
      <c r="B444" s="29" t="s">
        <v>630</v>
      </c>
      <c r="C444" s="387">
        <v>47.864800000000002</v>
      </c>
      <c r="D444" s="142">
        <v>32.24</v>
      </c>
      <c r="E444" s="29"/>
      <c r="F444" s="29"/>
      <c r="G444" s="29"/>
      <c r="H444" s="29"/>
      <c r="I444" s="29"/>
      <c r="J444" s="29"/>
      <c r="K444" s="29"/>
      <c r="L444" s="29"/>
      <c r="M444" s="29"/>
    </row>
    <row r="445" spans="1:13" s="221" customFormat="1" x14ac:dyDescent="0.25">
      <c r="A445" s="29" t="s">
        <v>20</v>
      </c>
      <c r="B445" s="29" t="s">
        <v>631</v>
      </c>
      <c r="C445" s="387">
        <v>126.75230000000001</v>
      </c>
      <c r="D445" s="142">
        <v>85.39</v>
      </c>
      <c r="E445" s="29"/>
      <c r="F445" s="29"/>
      <c r="G445" s="29"/>
      <c r="H445" s="29"/>
      <c r="I445" s="29"/>
      <c r="J445" s="29"/>
      <c r="K445" s="29"/>
      <c r="L445" s="29"/>
      <c r="M445" s="29"/>
    </row>
    <row r="446" spans="1:13" s="221" customFormat="1" x14ac:dyDescent="0.25">
      <c r="A446" s="29" t="s">
        <v>20</v>
      </c>
      <c r="B446" s="29" t="s">
        <v>658</v>
      </c>
      <c r="C446" s="387">
        <v>206.02610000000001</v>
      </c>
      <c r="D446" s="142">
        <v>138.79</v>
      </c>
      <c r="E446" s="29"/>
      <c r="F446" s="29"/>
      <c r="G446" s="29"/>
      <c r="H446" s="29"/>
      <c r="I446" s="29"/>
      <c r="J446" s="29"/>
      <c r="K446" s="29"/>
      <c r="L446" s="29"/>
      <c r="M446" s="29"/>
    </row>
    <row r="447" spans="1:13" s="221" customFormat="1" x14ac:dyDescent="0.25">
      <c r="A447" s="29" t="s">
        <v>20</v>
      </c>
      <c r="B447" s="29" t="s">
        <v>687</v>
      </c>
      <c r="C447" s="387">
        <v>76.364699999999999</v>
      </c>
      <c r="D447" s="142">
        <v>51.44</v>
      </c>
      <c r="E447" s="29"/>
      <c r="F447" s="29"/>
      <c r="G447" s="29"/>
      <c r="H447" s="29"/>
      <c r="I447" s="29"/>
      <c r="J447" s="29"/>
      <c r="K447" s="29"/>
      <c r="L447" s="29"/>
      <c r="M447" s="29"/>
    </row>
    <row r="448" spans="1:13" s="221" customFormat="1" x14ac:dyDescent="0.25">
      <c r="A448" s="29" t="s">
        <v>20</v>
      </c>
      <c r="B448" s="29" t="s">
        <v>632</v>
      </c>
      <c r="C448" s="387">
        <v>62.305700000000002</v>
      </c>
      <c r="D448" s="142">
        <v>41.97</v>
      </c>
      <c r="E448" s="29"/>
      <c r="F448" s="29"/>
      <c r="G448" s="29"/>
      <c r="H448" s="29"/>
      <c r="I448" s="29"/>
      <c r="J448" s="29"/>
      <c r="K448" s="29"/>
      <c r="L448" s="29"/>
      <c r="M448" s="29"/>
    </row>
    <row r="449" spans="1:13" s="221" customFormat="1" x14ac:dyDescent="0.25">
      <c r="A449" s="29" t="s">
        <v>20</v>
      </c>
      <c r="B449" s="29" t="s">
        <v>597</v>
      </c>
      <c r="C449" s="387">
        <v>146.90219999999999</v>
      </c>
      <c r="D449" s="142">
        <v>98.96</v>
      </c>
      <c r="E449" s="29"/>
      <c r="F449" s="29"/>
      <c r="G449" s="29"/>
      <c r="H449" s="29"/>
      <c r="I449" s="29"/>
      <c r="J449" s="29"/>
      <c r="K449" s="29"/>
      <c r="L449" s="29"/>
      <c r="M449" s="29"/>
    </row>
    <row r="450" spans="1:13" s="221" customFormat="1" x14ac:dyDescent="0.25">
      <c r="A450" s="29" t="s">
        <v>20</v>
      </c>
      <c r="B450" s="29" t="s">
        <v>598</v>
      </c>
      <c r="C450" s="387">
        <v>106.9478</v>
      </c>
      <c r="D450" s="142">
        <v>72.05</v>
      </c>
      <c r="E450" s="29"/>
      <c r="F450" s="29"/>
      <c r="G450" s="29"/>
      <c r="H450" s="29"/>
      <c r="I450" s="29"/>
      <c r="J450" s="29"/>
      <c r="K450" s="29"/>
      <c r="L450" s="29"/>
      <c r="M450" s="29"/>
    </row>
    <row r="451" spans="1:13" s="221" customFormat="1" x14ac:dyDescent="0.25">
      <c r="A451" s="29" t="s">
        <v>20</v>
      </c>
      <c r="B451" s="29" t="s">
        <v>659</v>
      </c>
      <c r="C451" s="387">
        <v>136.3646</v>
      </c>
      <c r="D451" s="142">
        <v>91.86</v>
      </c>
      <c r="E451" s="29"/>
      <c r="F451" s="29"/>
      <c r="G451" s="29"/>
      <c r="H451" s="29"/>
      <c r="I451" s="29"/>
      <c r="J451" s="29"/>
      <c r="K451" s="29"/>
      <c r="L451" s="29"/>
      <c r="M451" s="29"/>
    </row>
    <row r="452" spans="1:13" s="221" customFormat="1" x14ac:dyDescent="0.25">
      <c r="A452" s="29" t="s">
        <v>20</v>
      </c>
      <c r="B452" s="29" t="s">
        <v>660</v>
      </c>
      <c r="C452" s="387">
        <v>133.4761</v>
      </c>
      <c r="D452" s="142">
        <v>89.92</v>
      </c>
      <c r="E452" s="29"/>
      <c r="F452" s="29"/>
      <c r="G452" s="29"/>
      <c r="H452" s="29"/>
      <c r="I452" s="29"/>
      <c r="J452" s="29"/>
      <c r="K452" s="29"/>
      <c r="L452" s="29"/>
      <c r="M452" s="29"/>
    </row>
    <row r="453" spans="1:13" s="221" customFormat="1" x14ac:dyDescent="0.25">
      <c r="A453" s="29" t="s">
        <v>20</v>
      </c>
      <c r="B453" s="29" t="s">
        <v>599</v>
      </c>
      <c r="C453" s="387">
        <v>172.63140000000001</v>
      </c>
      <c r="D453" s="142">
        <v>116.29</v>
      </c>
      <c r="E453" s="29"/>
      <c r="F453" s="29"/>
      <c r="G453" s="29"/>
      <c r="H453" s="29"/>
      <c r="I453" s="29"/>
      <c r="J453" s="29"/>
      <c r="K453" s="29"/>
      <c r="L453" s="29"/>
      <c r="M453" s="29"/>
    </row>
    <row r="454" spans="1:13" s="221" customFormat="1" x14ac:dyDescent="0.25">
      <c r="A454" s="29" t="s">
        <v>20</v>
      </c>
      <c r="B454" s="29" t="s">
        <v>661</v>
      </c>
      <c r="C454" s="387">
        <v>176.7285</v>
      </c>
      <c r="D454" s="142">
        <v>119.05</v>
      </c>
      <c r="E454" s="29"/>
      <c r="F454" s="29"/>
      <c r="G454" s="29"/>
      <c r="H454" s="29"/>
      <c r="I454" s="29"/>
      <c r="J454" s="29"/>
      <c r="K454" s="29"/>
      <c r="L454" s="29"/>
      <c r="M454" s="29"/>
    </row>
    <row r="455" spans="1:13" x14ac:dyDescent="0.25">
      <c r="A455" s="29" t="s">
        <v>20</v>
      </c>
      <c r="B455" t="s">
        <v>565</v>
      </c>
      <c r="C455" s="387">
        <v>136.35050000000001</v>
      </c>
      <c r="D455" s="142">
        <v>91.85</v>
      </c>
      <c r="E455" s="29"/>
      <c r="F455" s="29"/>
      <c r="G455" s="29"/>
      <c r="H455" s="29"/>
      <c r="I455" s="29"/>
      <c r="J455" s="29"/>
      <c r="K455" s="29"/>
      <c r="L455" s="29"/>
      <c r="M455" s="29"/>
    </row>
    <row r="456" spans="1:13" x14ac:dyDescent="0.25">
      <c r="A456" s="29" t="s">
        <v>20</v>
      </c>
      <c r="B456" s="29" t="s">
        <v>782</v>
      </c>
      <c r="C456" s="387">
        <v>229.4324</v>
      </c>
      <c r="D456" s="142">
        <v>154.56</v>
      </c>
      <c r="E456" s="29"/>
      <c r="F456" s="29"/>
      <c r="G456" s="29"/>
      <c r="H456" s="29"/>
      <c r="I456" s="29"/>
      <c r="J456" s="29"/>
      <c r="K456" s="29"/>
      <c r="L456" s="29"/>
      <c r="M456" s="29"/>
    </row>
    <row r="457" spans="1:13" x14ac:dyDescent="0.25">
      <c r="A457" s="29" t="s">
        <v>20</v>
      </c>
      <c r="B457" s="29" t="s">
        <v>633</v>
      </c>
      <c r="C457" s="387">
        <v>64.814599999999999</v>
      </c>
      <c r="D457" s="142">
        <v>43.66</v>
      </c>
      <c r="E457" s="29"/>
      <c r="F457" s="29"/>
      <c r="G457" s="29"/>
      <c r="H457" s="29"/>
      <c r="I457" s="29"/>
      <c r="J457" s="29"/>
      <c r="K457" s="29"/>
      <c r="L457" s="29"/>
      <c r="M457" s="29"/>
    </row>
    <row r="458" spans="1:13" x14ac:dyDescent="0.25">
      <c r="A458" s="29" t="s">
        <v>20</v>
      </c>
      <c r="B458" s="29" t="s">
        <v>634</v>
      </c>
      <c r="C458" s="387">
        <v>131.126</v>
      </c>
      <c r="D458" s="142">
        <v>88.33</v>
      </c>
      <c r="E458" s="29"/>
      <c r="F458" s="29"/>
      <c r="G458" s="29"/>
      <c r="H458" s="29"/>
      <c r="I458" s="29"/>
      <c r="J458" s="29"/>
      <c r="K458" s="29"/>
      <c r="L458" s="29"/>
      <c r="M458" s="29"/>
    </row>
    <row r="459" spans="1:13" x14ac:dyDescent="0.25">
      <c r="A459" s="29" t="s">
        <v>20</v>
      </c>
      <c r="B459" s="29" t="s">
        <v>688</v>
      </c>
      <c r="C459" s="387">
        <v>101.1675</v>
      </c>
      <c r="D459" s="142">
        <v>68.150000000000006</v>
      </c>
      <c r="E459" s="29"/>
      <c r="F459" s="29"/>
      <c r="G459" s="29"/>
      <c r="H459" s="29"/>
      <c r="I459" s="29"/>
      <c r="J459" s="29"/>
      <c r="K459" s="29"/>
      <c r="L459" s="29"/>
      <c r="M459" s="29"/>
    </row>
    <row r="460" spans="1:13" x14ac:dyDescent="0.25">
      <c r="A460" s="29" t="s">
        <v>20</v>
      </c>
      <c r="B460" s="29" t="s">
        <v>662</v>
      </c>
      <c r="C460" s="387">
        <v>73.087199999999996</v>
      </c>
      <c r="D460" s="142">
        <v>49.24</v>
      </c>
      <c r="E460" s="29"/>
      <c r="F460" s="29"/>
      <c r="G460" s="29"/>
      <c r="H460" s="29"/>
      <c r="I460" s="29"/>
      <c r="J460" s="29"/>
      <c r="K460" s="29"/>
      <c r="L460" s="29"/>
      <c r="M460" s="29"/>
    </row>
    <row r="461" spans="1:13" x14ac:dyDescent="0.25">
      <c r="A461" s="29" t="s">
        <v>20</v>
      </c>
      <c r="B461" s="29" t="s">
        <v>663</v>
      </c>
      <c r="C461" s="387">
        <v>112.848</v>
      </c>
      <c r="D461" s="142">
        <v>76.02</v>
      </c>
      <c r="E461" s="29"/>
      <c r="F461" s="29"/>
      <c r="G461" s="29"/>
      <c r="H461" s="29"/>
      <c r="I461" s="29"/>
      <c r="J461" s="29"/>
      <c r="K461" s="29"/>
      <c r="L461" s="29"/>
      <c r="M461" s="29"/>
    </row>
    <row r="462" spans="1:13" x14ac:dyDescent="0.25">
      <c r="A462" s="29" t="s">
        <v>20</v>
      </c>
      <c r="B462" s="29" t="s">
        <v>664</v>
      </c>
      <c r="C462" s="387">
        <v>49.497900000000001</v>
      </c>
      <c r="D462" s="142">
        <v>33.340000000000003</v>
      </c>
      <c r="E462" s="29"/>
      <c r="F462" s="29"/>
      <c r="G462" s="29"/>
      <c r="H462" s="29"/>
      <c r="I462" s="29"/>
      <c r="J462" s="29"/>
      <c r="K462" s="29"/>
      <c r="L462" s="29"/>
      <c r="M462" s="29"/>
    </row>
    <row r="463" spans="1:13" x14ac:dyDescent="0.25">
      <c r="A463" s="29" t="s">
        <v>20</v>
      </c>
      <c r="B463" s="29" t="s">
        <v>665</v>
      </c>
      <c r="C463" s="387">
        <v>145.11680000000001</v>
      </c>
      <c r="D463" s="142">
        <v>97.76</v>
      </c>
      <c r="E463" s="29"/>
      <c r="F463" s="29"/>
      <c r="G463" s="29"/>
      <c r="H463" s="29"/>
      <c r="I463" s="29"/>
      <c r="J463" s="29"/>
      <c r="K463" s="29"/>
      <c r="L463" s="29"/>
      <c r="M463" s="29"/>
    </row>
    <row r="464" spans="1:13" x14ac:dyDescent="0.25">
      <c r="A464" s="29" t="s">
        <v>20</v>
      </c>
      <c r="B464" s="29" t="s">
        <v>566</v>
      </c>
      <c r="C464" s="387">
        <v>63.589100000000002</v>
      </c>
      <c r="D464" s="142">
        <v>42.84</v>
      </c>
      <c r="E464" s="29"/>
      <c r="F464" s="29"/>
      <c r="G464" s="29"/>
      <c r="H464" s="29"/>
      <c r="I464" s="29"/>
      <c r="J464" s="29"/>
      <c r="K464" s="29"/>
      <c r="L464" s="29"/>
      <c r="M464" s="29"/>
    </row>
    <row r="465" spans="1:13" x14ac:dyDescent="0.25">
      <c r="A465" s="29" t="s">
        <v>20</v>
      </c>
      <c r="B465" s="29" t="s">
        <v>435</v>
      </c>
      <c r="C465" s="387">
        <v>230.87119999999999</v>
      </c>
      <c r="D465" s="142">
        <v>155.53</v>
      </c>
      <c r="E465" s="29"/>
      <c r="F465" s="29"/>
      <c r="G465" s="29"/>
      <c r="H465" s="29"/>
      <c r="I465" s="29"/>
      <c r="J465" s="29"/>
      <c r="K465" s="29"/>
      <c r="L465" s="29"/>
      <c r="M465" s="29"/>
    </row>
    <row r="466" spans="1:13" x14ac:dyDescent="0.25">
      <c r="A466" s="29" t="s">
        <v>20</v>
      </c>
      <c r="B466" s="29" t="s">
        <v>363</v>
      </c>
      <c r="C466" s="387">
        <v>313.46890000000002</v>
      </c>
      <c r="D466" s="142">
        <v>211.17</v>
      </c>
      <c r="E466" s="29"/>
      <c r="F466" s="29"/>
      <c r="G466" s="29"/>
      <c r="H466" s="29"/>
      <c r="I466" s="29"/>
      <c r="J466" s="29"/>
      <c r="K466" s="29"/>
      <c r="L466" s="29"/>
      <c r="M466" s="29"/>
    </row>
    <row r="467" spans="1:13" x14ac:dyDescent="0.25">
      <c r="A467" s="29" t="s">
        <v>20</v>
      </c>
      <c r="B467" s="29" t="s">
        <v>400</v>
      </c>
      <c r="C467" s="387">
        <v>366.52289999999999</v>
      </c>
      <c r="D467" s="142">
        <v>246.91</v>
      </c>
      <c r="E467" s="29"/>
      <c r="F467" s="29"/>
      <c r="G467" s="29"/>
      <c r="H467" s="29"/>
      <c r="I467" s="29"/>
      <c r="J467" s="29"/>
      <c r="K467" s="29"/>
      <c r="L467" s="29"/>
      <c r="M467" s="29"/>
    </row>
    <row r="468" spans="1:13" x14ac:dyDescent="0.25">
      <c r="A468" s="29" t="s">
        <v>20</v>
      </c>
      <c r="B468" s="29" t="s">
        <v>362</v>
      </c>
      <c r="C468" s="387">
        <v>391.87220000000002</v>
      </c>
      <c r="D468" s="142">
        <v>263.99</v>
      </c>
      <c r="E468" s="29"/>
      <c r="F468" s="29"/>
      <c r="G468" s="29"/>
      <c r="H468" s="29"/>
      <c r="I468" s="29"/>
      <c r="J468" s="29"/>
      <c r="K468" s="29"/>
      <c r="L468" s="29"/>
      <c r="M468" s="29"/>
    </row>
    <row r="469" spans="1:13" x14ac:dyDescent="0.25">
      <c r="A469" s="29" t="s">
        <v>20</v>
      </c>
      <c r="B469" s="29" t="s">
        <v>403</v>
      </c>
      <c r="C469" s="387">
        <v>78.017399999999995</v>
      </c>
      <c r="D469" s="142">
        <v>52.56</v>
      </c>
      <c r="E469" s="29"/>
      <c r="F469" s="29"/>
      <c r="G469" s="29"/>
      <c r="H469" s="29"/>
      <c r="I469" s="29"/>
      <c r="J469" s="29"/>
      <c r="K469" s="29"/>
      <c r="L469" s="29"/>
      <c r="M469" s="29"/>
    </row>
    <row r="470" spans="1:13" x14ac:dyDescent="0.25">
      <c r="A470" s="29" t="s">
        <v>20</v>
      </c>
      <c r="B470" s="29" t="s">
        <v>402</v>
      </c>
      <c r="C470" s="387">
        <v>53.5548</v>
      </c>
      <c r="D470" s="142">
        <v>36.08</v>
      </c>
      <c r="E470" s="29"/>
      <c r="F470" s="29"/>
      <c r="G470" s="29"/>
      <c r="H470" s="29"/>
      <c r="I470" s="29"/>
      <c r="J470" s="29"/>
      <c r="K470" s="29"/>
      <c r="L470" s="29"/>
      <c r="M470" s="29"/>
    </row>
    <row r="471" spans="1:13" x14ac:dyDescent="0.25">
      <c r="A471" s="29" t="s">
        <v>20</v>
      </c>
      <c r="B471" s="29" t="s">
        <v>399</v>
      </c>
      <c r="C471" s="387">
        <v>94.165599999999998</v>
      </c>
      <c r="D471" s="142">
        <v>63.43</v>
      </c>
      <c r="E471" s="29"/>
      <c r="F471" s="29"/>
      <c r="G471" s="29"/>
      <c r="H471" s="29"/>
      <c r="I471" s="29"/>
      <c r="J471" s="29"/>
      <c r="K471" s="29"/>
      <c r="L471" s="29"/>
      <c r="M471" s="29"/>
    </row>
    <row r="472" spans="1:13" x14ac:dyDescent="0.25">
      <c r="A472" s="29" t="s">
        <v>20</v>
      </c>
      <c r="B472" s="29" t="s">
        <v>401</v>
      </c>
      <c r="C472" s="387">
        <v>223.93969999999999</v>
      </c>
      <c r="D472" s="142">
        <v>150.86000000000001</v>
      </c>
      <c r="E472" s="29"/>
      <c r="F472" s="29"/>
      <c r="G472" s="29"/>
      <c r="H472" s="29"/>
      <c r="I472" s="29"/>
      <c r="J472" s="29"/>
      <c r="K472" s="29"/>
      <c r="L472" s="29"/>
      <c r="M472" s="29"/>
    </row>
    <row r="473" spans="1:13" x14ac:dyDescent="0.25">
      <c r="A473" s="29" t="s">
        <v>20</v>
      </c>
      <c r="B473" s="29" t="s">
        <v>398</v>
      </c>
      <c r="C473" s="387">
        <v>245.4563</v>
      </c>
      <c r="D473" s="142">
        <v>165.35</v>
      </c>
      <c r="E473" s="29"/>
      <c r="F473" s="29"/>
      <c r="G473" s="29"/>
      <c r="H473" s="29"/>
      <c r="I473" s="29"/>
      <c r="J473" s="29"/>
      <c r="K473" s="29"/>
      <c r="L473" s="29"/>
      <c r="M473" s="29"/>
    </row>
    <row r="474" spans="1:13" x14ac:dyDescent="0.25">
      <c r="A474" s="29" t="s">
        <v>20</v>
      </c>
      <c r="B474" s="29" t="s">
        <v>360</v>
      </c>
      <c r="C474" s="387">
        <v>1172.6214</v>
      </c>
      <c r="D474" s="142">
        <v>789.94</v>
      </c>
      <c r="E474" s="29"/>
      <c r="F474" s="29"/>
      <c r="G474" s="29"/>
      <c r="H474" s="29"/>
      <c r="I474" s="29"/>
      <c r="J474" s="29"/>
      <c r="K474" s="29"/>
      <c r="L474" s="29"/>
      <c r="M474" s="29"/>
    </row>
    <row r="475" spans="1:13" x14ac:dyDescent="0.25">
      <c r="A475" s="29" t="s">
        <v>20</v>
      </c>
      <c r="B475" s="29" t="s">
        <v>361</v>
      </c>
      <c r="C475" s="387">
        <v>752.21450000000004</v>
      </c>
      <c r="D475" s="142">
        <v>506.73</v>
      </c>
      <c r="E475" s="29"/>
      <c r="F475" s="29"/>
      <c r="G475" s="29"/>
      <c r="H475" s="29"/>
      <c r="I475" s="29"/>
      <c r="J475" s="29"/>
      <c r="K475" s="29"/>
      <c r="L475" s="29"/>
      <c r="M475" s="29"/>
    </row>
    <row r="476" spans="1:13" x14ac:dyDescent="0.25">
      <c r="A476" s="29" t="s">
        <v>20</v>
      </c>
      <c r="B476" s="29" t="s">
        <v>944</v>
      </c>
      <c r="C476" s="387">
        <v>115.2617</v>
      </c>
      <c r="D476" s="142">
        <v>77.650000000000006</v>
      </c>
      <c r="E476" s="29"/>
      <c r="F476" s="29"/>
      <c r="G476" s="29"/>
      <c r="H476" s="29"/>
      <c r="I476" s="29"/>
      <c r="J476" s="29"/>
      <c r="K476" s="29"/>
      <c r="L476" s="29"/>
      <c r="M476" s="29"/>
    </row>
    <row r="477" spans="1:13" x14ac:dyDescent="0.25">
      <c r="A477" s="29" t="s">
        <v>20</v>
      </c>
      <c r="B477" s="29" t="s">
        <v>783</v>
      </c>
      <c r="C477" s="387">
        <v>188.91550000000001</v>
      </c>
      <c r="D477" s="142">
        <v>127.26</v>
      </c>
      <c r="E477" s="29"/>
      <c r="F477" s="29"/>
      <c r="G477" s="29"/>
      <c r="H477" s="29"/>
      <c r="I477" s="29"/>
      <c r="J477" s="29"/>
      <c r="K477" s="29"/>
      <c r="L477" s="29"/>
      <c r="M477" s="29"/>
    </row>
    <row r="478" spans="1:13" x14ac:dyDescent="0.25">
      <c r="A478" s="29" t="s">
        <v>20</v>
      </c>
      <c r="B478" s="29" t="s">
        <v>62</v>
      </c>
      <c r="C478" s="387">
        <v>182.26580000000001</v>
      </c>
      <c r="D478" s="142">
        <v>122.78</v>
      </c>
      <c r="E478" s="29"/>
      <c r="F478" s="29"/>
      <c r="G478" s="29"/>
      <c r="H478" s="29"/>
      <c r="I478" s="29"/>
      <c r="J478" s="29"/>
      <c r="K478" s="29"/>
      <c r="L478" s="29"/>
      <c r="M478" s="29"/>
    </row>
    <row r="479" spans="1:13" x14ac:dyDescent="0.25">
      <c r="A479" s="29" t="s">
        <v>20</v>
      </c>
      <c r="B479" s="29" t="s">
        <v>63</v>
      </c>
      <c r="C479" s="387">
        <v>184.9727</v>
      </c>
      <c r="D479" s="142">
        <v>124.61</v>
      </c>
      <c r="E479" s="29"/>
      <c r="F479" s="29"/>
      <c r="G479" s="29"/>
      <c r="H479" s="29"/>
      <c r="I479" s="29"/>
      <c r="J479" s="29"/>
      <c r="K479" s="29"/>
      <c r="L479" s="29"/>
      <c r="M479" s="29"/>
    </row>
    <row r="480" spans="1:13" x14ac:dyDescent="0.25">
      <c r="A480" s="29" t="s">
        <v>20</v>
      </c>
      <c r="B480" s="29" t="s">
        <v>64</v>
      </c>
      <c r="C480" s="387">
        <v>143.71629999999999</v>
      </c>
      <c r="D480" s="142">
        <v>96.81</v>
      </c>
      <c r="E480" s="29"/>
      <c r="F480" s="29"/>
      <c r="G480" s="29"/>
      <c r="H480" s="29"/>
      <c r="I480" s="29"/>
      <c r="J480" s="29"/>
      <c r="K480" s="29"/>
      <c r="L480" s="29"/>
      <c r="M480" s="29"/>
    </row>
    <row r="481" spans="1:13" x14ac:dyDescent="0.25">
      <c r="A481" s="29" t="s">
        <v>20</v>
      </c>
      <c r="B481" s="29" t="s">
        <v>784</v>
      </c>
      <c r="C481" s="387">
        <v>155.05950000000001</v>
      </c>
      <c r="D481" s="142">
        <v>104.46</v>
      </c>
      <c r="E481" s="29"/>
      <c r="F481" s="29"/>
      <c r="G481" s="29"/>
      <c r="H481" s="29"/>
      <c r="I481" s="29"/>
      <c r="J481" s="29"/>
      <c r="K481" s="29"/>
      <c r="L481" s="29"/>
      <c r="M481" s="29"/>
    </row>
    <row r="482" spans="1:13" x14ac:dyDescent="0.25">
      <c r="A482" s="29" t="s">
        <v>20</v>
      </c>
      <c r="B482" s="29" t="s">
        <v>65</v>
      </c>
      <c r="C482" s="387">
        <v>167.18969999999999</v>
      </c>
      <c r="D482" s="142">
        <v>112.63</v>
      </c>
      <c r="E482" s="29"/>
      <c r="F482" s="29"/>
      <c r="G482" s="29"/>
      <c r="H482" s="29"/>
      <c r="I482" s="29"/>
      <c r="J482" s="29"/>
      <c r="K482" s="29"/>
      <c r="L482" s="29"/>
      <c r="M482" s="29"/>
    </row>
    <row r="483" spans="1:13" x14ac:dyDescent="0.25">
      <c r="A483" s="29" t="s">
        <v>20</v>
      </c>
      <c r="B483" s="29" t="s">
        <v>66</v>
      </c>
      <c r="C483" s="387">
        <v>216.89529999999999</v>
      </c>
      <c r="D483" s="142">
        <v>146.11000000000001</v>
      </c>
      <c r="E483" s="29"/>
      <c r="F483" s="29"/>
      <c r="G483" s="29"/>
      <c r="H483" s="29"/>
      <c r="I483" s="29"/>
      <c r="J483" s="29"/>
      <c r="K483" s="29"/>
      <c r="L483" s="29"/>
      <c r="M483" s="29"/>
    </row>
    <row r="484" spans="1:13" x14ac:dyDescent="0.25">
      <c r="A484" s="29" t="s">
        <v>20</v>
      </c>
      <c r="B484" s="29" t="s">
        <v>67</v>
      </c>
      <c r="C484" s="387">
        <v>86.149299999999997</v>
      </c>
      <c r="D484" s="142">
        <v>58.03</v>
      </c>
      <c r="E484" s="29"/>
      <c r="F484" s="29"/>
      <c r="G484" s="29"/>
      <c r="H484" s="29"/>
      <c r="I484" s="29"/>
      <c r="J484" s="29"/>
      <c r="K484" s="29"/>
      <c r="L484" s="29"/>
      <c r="M484" s="29"/>
    </row>
    <row r="485" spans="1:13" x14ac:dyDescent="0.25">
      <c r="A485" s="29" t="s">
        <v>20</v>
      </c>
      <c r="B485" s="29" t="s">
        <v>785</v>
      </c>
      <c r="C485" s="387">
        <v>130.69820000000001</v>
      </c>
      <c r="D485" s="142">
        <v>88.05</v>
      </c>
      <c r="E485" s="29"/>
      <c r="F485" s="29"/>
      <c r="G485" s="29"/>
      <c r="H485" s="29"/>
      <c r="I485" s="29"/>
      <c r="J485" s="29"/>
      <c r="K485" s="29"/>
      <c r="L485" s="29"/>
      <c r="M485" s="29"/>
    </row>
    <row r="486" spans="1:13" x14ac:dyDescent="0.25">
      <c r="A486" s="29" t="s">
        <v>20</v>
      </c>
      <c r="B486" s="29" t="s">
        <v>68</v>
      </c>
      <c r="C486" s="387">
        <v>188.4331</v>
      </c>
      <c r="D486" s="142">
        <v>126.94</v>
      </c>
      <c r="E486" s="29"/>
      <c r="F486" s="29"/>
      <c r="G486" s="29"/>
      <c r="H486" s="29"/>
      <c r="I486" s="29"/>
      <c r="J486" s="29"/>
      <c r="K486" s="29"/>
      <c r="L486" s="29"/>
      <c r="M486" s="29"/>
    </row>
    <row r="487" spans="1:13" x14ac:dyDescent="0.25">
      <c r="A487" s="29" t="s">
        <v>20</v>
      </c>
      <c r="B487" s="29" t="s">
        <v>786</v>
      </c>
      <c r="C487" s="387">
        <v>133.8939</v>
      </c>
      <c r="D487" s="142">
        <v>90.2</v>
      </c>
      <c r="E487" s="29"/>
      <c r="F487" s="29"/>
      <c r="G487" s="29"/>
      <c r="H487" s="29"/>
      <c r="I487" s="29"/>
      <c r="J487" s="29"/>
      <c r="K487" s="29"/>
      <c r="L487" s="29"/>
      <c r="M487" s="29"/>
    </row>
    <row r="488" spans="1:13" x14ac:dyDescent="0.25">
      <c r="A488" s="29" t="s">
        <v>20</v>
      </c>
      <c r="B488" s="29" t="s">
        <v>69</v>
      </c>
      <c r="C488" s="387">
        <v>53.075400000000002</v>
      </c>
      <c r="D488" s="142">
        <v>35.75</v>
      </c>
      <c r="E488" s="29"/>
      <c r="F488" s="29"/>
      <c r="G488" s="29"/>
      <c r="H488" s="29"/>
      <c r="I488" s="29"/>
      <c r="J488" s="29"/>
      <c r="K488" s="29"/>
      <c r="L488" s="29"/>
      <c r="M488" s="29"/>
    </row>
    <row r="489" spans="1:13" x14ac:dyDescent="0.25">
      <c r="A489" s="29" t="s">
        <v>20</v>
      </c>
      <c r="B489" s="29" t="s">
        <v>70</v>
      </c>
      <c r="C489" s="387">
        <v>155.87110000000001</v>
      </c>
      <c r="D489" s="142">
        <v>105</v>
      </c>
      <c r="E489" s="29"/>
      <c r="F489" s="29"/>
      <c r="G489" s="29"/>
      <c r="H489" s="29"/>
      <c r="I489" s="29"/>
      <c r="J489" s="29"/>
      <c r="K489" s="29"/>
      <c r="L489" s="29"/>
      <c r="M489" s="29"/>
    </row>
    <row r="490" spans="1:13" x14ac:dyDescent="0.25">
      <c r="A490" s="29" t="s">
        <v>20</v>
      </c>
      <c r="B490" s="29" t="s">
        <v>71</v>
      </c>
      <c r="C490" s="387">
        <v>114.2144</v>
      </c>
      <c r="D490" s="142">
        <v>76.94</v>
      </c>
      <c r="E490" s="29"/>
      <c r="F490" s="29"/>
      <c r="G490" s="29"/>
      <c r="H490" s="29"/>
      <c r="I490" s="29"/>
      <c r="J490" s="29"/>
      <c r="K490" s="29"/>
      <c r="L490" s="29"/>
      <c r="M490" s="29"/>
    </row>
    <row r="491" spans="1:13" x14ac:dyDescent="0.25">
      <c r="A491" s="29" t="s">
        <v>20</v>
      </c>
      <c r="B491" s="29" t="s">
        <v>787</v>
      </c>
      <c r="C491" s="387">
        <v>159.23179999999999</v>
      </c>
      <c r="D491" s="142">
        <v>107.27</v>
      </c>
      <c r="E491" s="29"/>
      <c r="F491" s="29"/>
      <c r="G491" s="29"/>
      <c r="H491" s="29"/>
      <c r="I491" s="29"/>
      <c r="J491" s="29"/>
      <c r="K491" s="29"/>
      <c r="L491" s="29"/>
      <c r="M491" s="29"/>
    </row>
    <row r="492" spans="1:13" x14ac:dyDescent="0.25">
      <c r="A492" s="29" t="s">
        <v>20</v>
      </c>
      <c r="B492" s="29" t="s">
        <v>788</v>
      </c>
      <c r="C492" s="387">
        <v>150.53440000000001</v>
      </c>
      <c r="D492" s="142">
        <v>101.41</v>
      </c>
      <c r="E492" s="29"/>
      <c r="F492" s="29"/>
      <c r="G492" s="29"/>
      <c r="H492" s="29"/>
      <c r="I492" s="29"/>
      <c r="J492" s="29"/>
      <c r="K492" s="29"/>
      <c r="L492" s="29"/>
      <c r="M492" s="29"/>
    </row>
    <row r="493" spans="1:13" x14ac:dyDescent="0.25">
      <c r="A493" s="29" t="s">
        <v>20</v>
      </c>
      <c r="B493" s="29" t="s">
        <v>72</v>
      </c>
      <c r="C493" s="387">
        <v>148.12610000000001</v>
      </c>
      <c r="D493" s="142">
        <v>99.79</v>
      </c>
      <c r="E493" s="29"/>
      <c r="F493" s="29"/>
      <c r="G493" s="29"/>
      <c r="H493" s="29"/>
      <c r="I493" s="29"/>
      <c r="J493" s="29"/>
      <c r="K493" s="29"/>
      <c r="L493" s="29"/>
      <c r="M493" s="29"/>
    </row>
    <row r="494" spans="1:13" x14ac:dyDescent="0.25">
      <c r="A494" s="29" t="s">
        <v>20</v>
      </c>
      <c r="B494" s="29" t="s">
        <v>789</v>
      </c>
      <c r="C494" s="387">
        <v>105.42910000000001</v>
      </c>
      <c r="D494" s="142">
        <v>71.02</v>
      </c>
      <c r="E494" s="29"/>
      <c r="F494" s="29"/>
      <c r="G494" s="29"/>
      <c r="H494" s="29"/>
      <c r="I494" s="29"/>
      <c r="J494" s="29"/>
      <c r="K494" s="29"/>
      <c r="L494" s="29"/>
      <c r="M494" s="29"/>
    </row>
    <row r="495" spans="1:13" x14ac:dyDescent="0.25">
      <c r="A495" s="29" t="s">
        <v>20</v>
      </c>
      <c r="B495" s="29" t="s">
        <v>73</v>
      </c>
      <c r="C495" s="387">
        <v>216.7946</v>
      </c>
      <c r="D495" s="142">
        <v>146.04</v>
      </c>
      <c r="E495" s="29"/>
      <c r="F495" s="29"/>
      <c r="G495" s="29"/>
      <c r="H495" s="29"/>
      <c r="I495" s="29"/>
      <c r="J495" s="29"/>
      <c r="K495" s="29"/>
      <c r="L495" s="29"/>
      <c r="M495" s="29"/>
    </row>
    <row r="496" spans="1:13" x14ac:dyDescent="0.25">
      <c r="A496" s="29" t="s">
        <v>20</v>
      </c>
      <c r="B496" s="29" t="s">
        <v>74</v>
      </c>
      <c r="C496" s="387">
        <v>94.368300000000005</v>
      </c>
      <c r="D496" s="142">
        <v>63.57</v>
      </c>
      <c r="E496" s="29"/>
      <c r="F496" s="29"/>
      <c r="G496" s="29"/>
      <c r="H496" s="29"/>
      <c r="I496" s="29"/>
      <c r="J496" s="29"/>
      <c r="K496" s="29"/>
      <c r="L496" s="29"/>
      <c r="M496" s="29"/>
    </row>
    <row r="497" spans="1:13" x14ac:dyDescent="0.25">
      <c r="A497" s="29" t="s">
        <v>20</v>
      </c>
      <c r="B497" s="29" t="s">
        <v>75</v>
      </c>
      <c r="C497" s="387">
        <v>157.12780000000001</v>
      </c>
      <c r="D497" s="142">
        <v>105.85</v>
      </c>
      <c r="E497" s="29"/>
      <c r="F497" s="29"/>
      <c r="G497" s="29"/>
      <c r="H497" s="29"/>
      <c r="I497" s="29"/>
      <c r="J497" s="29"/>
      <c r="K497" s="29"/>
      <c r="L497" s="29"/>
      <c r="M497" s="29"/>
    </row>
    <row r="498" spans="1:13" x14ac:dyDescent="0.25">
      <c r="A498" s="29" t="s">
        <v>20</v>
      </c>
      <c r="B498" s="29" t="s">
        <v>790</v>
      </c>
      <c r="C498" s="387">
        <v>117.0072</v>
      </c>
      <c r="D498" s="142">
        <v>78.819999999999993</v>
      </c>
      <c r="E498" s="29"/>
      <c r="F498" s="29"/>
      <c r="G498" s="29"/>
      <c r="H498" s="29"/>
      <c r="I498" s="29"/>
      <c r="J498" s="29"/>
      <c r="K498" s="29"/>
      <c r="L498" s="29"/>
      <c r="M498" s="29"/>
    </row>
    <row r="499" spans="1:13" x14ac:dyDescent="0.25">
      <c r="A499" s="29" t="s">
        <v>20</v>
      </c>
      <c r="B499" s="29" t="s">
        <v>791</v>
      </c>
      <c r="C499" s="387">
        <v>152.66890000000001</v>
      </c>
      <c r="D499" s="142">
        <v>102.85</v>
      </c>
      <c r="E499" s="29"/>
      <c r="F499" s="29"/>
      <c r="G499" s="29"/>
      <c r="H499" s="29"/>
      <c r="I499" s="29"/>
      <c r="J499" s="29"/>
      <c r="K499" s="29"/>
      <c r="L499" s="29"/>
      <c r="M499" s="29"/>
    </row>
    <row r="500" spans="1:13" x14ac:dyDescent="0.25">
      <c r="A500" s="29" t="s">
        <v>20</v>
      </c>
      <c r="B500" s="29" t="s">
        <v>792</v>
      </c>
      <c r="C500" s="387">
        <v>199.26599999999999</v>
      </c>
      <c r="D500" s="142">
        <v>134.24</v>
      </c>
      <c r="E500" s="29"/>
      <c r="F500" s="29"/>
      <c r="G500" s="29"/>
      <c r="H500" s="29"/>
      <c r="I500" s="29"/>
      <c r="J500" s="29"/>
      <c r="K500" s="29"/>
      <c r="L500" s="29"/>
      <c r="M500" s="29"/>
    </row>
    <row r="501" spans="1:13" x14ac:dyDescent="0.25">
      <c r="A501" s="29" t="s">
        <v>20</v>
      </c>
      <c r="B501" s="29" t="s">
        <v>76</v>
      </c>
      <c r="C501" s="387">
        <v>170.91239999999999</v>
      </c>
      <c r="D501" s="142">
        <v>115.14</v>
      </c>
      <c r="E501" s="29"/>
      <c r="F501" s="29"/>
      <c r="G501" s="29"/>
      <c r="H501" s="29"/>
      <c r="I501" s="29"/>
      <c r="J501" s="29"/>
      <c r="K501" s="29"/>
      <c r="L501" s="29"/>
      <c r="M501" s="29"/>
    </row>
    <row r="502" spans="1:13" x14ac:dyDescent="0.25">
      <c r="A502" s="29" t="s">
        <v>20</v>
      </c>
      <c r="B502" s="29" t="s">
        <v>77</v>
      </c>
      <c r="C502" s="387">
        <v>188.70660000000001</v>
      </c>
      <c r="D502" s="142">
        <v>127.12</v>
      </c>
      <c r="E502" s="29"/>
      <c r="F502" s="29"/>
      <c r="G502" s="29"/>
      <c r="H502" s="29"/>
      <c r="I502" s="29"/>
      <c r="J502" s="29"/>
      <c r="K502" s="29"/>
      <c r="L502" s="29"/>
      <c r="M502" s="29"/>
    </row>
    <row r="503" spans="1:13" x14ac:dyDescent="0.25">
      <c r="A503" s="29" t="s">
        <v>20</v>
      </c>
      <c r="B503" s="29" t="s">
        <v>793</v>
      </c>
      <c r="C503" s="387">
        <v>88.542599999999993</v>
      </c>
      <c r="D503" s="142">
        <v>59.65</v>
      </c>
      <c r="E503" s="29"/>
      <c r="F503" s="29"/>
      <c r="G503" s="29"/>
      <c r="H503" s="29"/>
      <c r="I503" s="29"/>
      <c r="J503" s="29"/>
      <c r="K503" s="29"/>
      <c r="L503" s="29"/>
      <c r="M503" s="29"/>
    </row>
    <row r="504" spans="1:13" x14ac:dyDescent="0.25">
      <c r="A504" s="29" t="s">
        <v>20</v>
      </c>
      <c r="B504" s="29" t="s">
        <v>794</v>
      </c>
      <c r="C504" s="387">
        <v>125.8708</v>
      </c>
      <c r="D504" s="142">
        <v>84.79</v>
      </c>
      <c r="E504" s="29"/>
      <c r="F504" s="29"/>
      <c r="G504" s="29"/>
      <c r="H504" s="29"/>
      <c r="I504" s="29"/>
      <c r="J504" s="29"/>
      <c r="K504" s="29"/>
      <c r="L504" s="29"/>
      <c r="M504" s="29"/>
    </row>
    <row r="505" spans="1:13" x14ac:dyDescent="0.25">
      <c r="A505" s="29" t="s">
        <v>20</v>
      </c>
      <c r="B505" s="29" t="s">
        <v>795</v>
      </c>
      <c r="C505" s="387">
        <v>162.44630000000001</v>
      </c>
      <c r="D505" s="142">
        <v>109.43</v>
      </c>
      <c r="E505" s="29"/>
      <c r="F505" s="29"/>
      <c r="G505" s="29"/>
      <c r="H505" s="29"/>
      <c r="I505" s="29"/>
      <c r="J505" s="29"/>
      <c r="K505" s="29"/>
      <c r="L505" s="29"/>
      <c r="M505" s="29"/>
    </row>
    <row r="506" spans="1:13" x14ac:dyDescent="0.25">
      <c r="A506" s="29" t="s">
        <v>20</v>
      </c>
      <c r="B506" s="29" t="s">
        <v>78</v>
      </c>
      <c r="C506" s="387">
        <v>192.6345</v>
      </c>
      <c r="D506" s="142">
        <v>129.77000000000001</v>
      </c>
      <c r="E506" s="29"/>
      <c r="F506" s="29"/>
      <c r="G506" s="29"/>
      <c r="H506" s="29"/>
      <c r="I506" s="29"/>
      <c r="J506" s="29"/>
      <c r="K506" s="29"/>
      <c r="L506" s="29"/>
      <c r="M506" s="29"/>
    </row>
    <row r="507" spans="1:13" x14ac:dyDescent="0.25">
      <c r="A507" s="29" t="s">
        <v>20</v>
      </c>
      <c r="B507" s="29" t="s">
        <v>79</v>
      </c>
      <c r="C507" s="387">
        <v>417.54</v>
      </c>
      <c r="D507" s="142">
        <v>281.27999999999997</v>
      </c>
      <c r="E507" s="29"/>
      <c r="F507" s="29"/>
      <c r="G507" s="29"/>
      <c r="H507" s="29"/>
      <c r="I507" s="29"/>
      <c r="J507" s="29"/>
      <c r="K507" s="29"/>
      <c r="L507" s="29"/>
      <c r="M507" s="29"/>
    </row>
    <row r="508" spans="1:13" x14ac:dyDescent="0.25">
      <c r="A508" s="29" t="s">
        <v>20</v>
      </c>
      <c r="B508" s="29" t="s">
        <v>80</v>
      </c>
      <c r="C508" s="387">
        <v>132.0762</v>
      </c>
      <c r="D508" s="142">
        <v>88.97</v>
      </c>
      <c r="E508" s="29"/>
      <c r="F508" s="29"/>
      <c r="G508" s="29"/>
      <c r="H508" s="29"/>
      <c r="I508" s="29"/>
      <c r="J508" s="29"/>
      <c r="K508" s="29"/>
      <c r="L508" s="29"/>
      <c r="M508" s="29"/>
    </row>
    <row r="509" spans="1:13" x14ac:dyDescent="0.25">
      <c r="A509" s="29" t="s">
        <v>20</v>
      </c>
      <c r="B509" s="29" t="s">
        <v>796</v>
      </c>
      <c r="C509" s="387">
        <v>148.5438</v>
      </c>
      <c r="D509" s="142">
        <v>100.07</v>
      </c>
      <c r="E509" s="29"/>
      <c r="F509" s="29"/>
      <c r="G509" s="29"/>
      <c r="H509" s="29"/>
      <c r="I509" s="29"/>
      <c r="J509" s="29"/>
      <c r="K509" s="29"/>
      <c r="L509" s="29"/>
      <c r="M509" s="29"/>
    </row>
    <row r="510" spans="1:13" x14ac:dyDescent="0.25">
      <c r="A510" s="29" t="s">
        <v>20</v>
      </c>
      <c r="B510" s="29" t="s">
        <v>797</v>
      </c>
      <c r="C510" s="387">
        <v>139.4049</v>
      </c>
      <c r="D510" s="142">
        <v>93.91</v>
      </c>
      <c r="E510" s="29"/>
      <c r="F510" s="29"/>
      <c r="G510" s="29"/>
      <c r="H510" s="29"/>
      <c r="I510" s="29"/>
      <c r="J510" s="29"/>
      <c r="K510" s="29"/>
      <c r="L510" s="29"/>
      <c r="M510" s="29"/>
    </row>
    <row r="511" spans="1:13" x14ac:dyDescent="0.25">
      <c r="A511" s="29" t="s">
        <v>20</v>
      </c>
      <c r="B511" s="29" t="s">
        <v>798</v>
      </c>
      <c r="C511" s="387">
        <v>144.07919999999999</v>
      </c>
      <c r="D511" s="142">
        <v>97.06</v>
      </c>
      <c r="E511" s="29"/>
      <c r="F511" s="29"/>
      <c r="G511" s="29"/>
      <c r="H511" s="29"/>
      <c r="I511" s="29"/>
      <c r="J511" s="29"/>
      <c r="K511" s="29"/>
      <c r="L511" s="29"/>
      <c r="M511" s="29"/>
    </row>
    <row r="512" spans="1:13" x14ac:dyDescent="0.25">
      <c r="A512" s="29" t="s">
        <v>20</v>
      </c>
      <c r="B512" s="29" t="s">
        <v>81</v>
      </c>
      <c r="C512" s="387">
        <v>132.87350000000001</v>
      </c>
      <c r="D512" s="142">
        <v>89.51</v>
      </c>
      <c r="E512" s="29"/>
      <c r="F512" s="29"/>
      <c r="G512" s="29"/>
      <c r="H512" s="29"/>
      <c r="I512" s="29"/>
      <c r="J512" s="29"/>
      <c r="K512" s="29"/>
      <c r="L512" s="29"/>
      <c r="M512" s="29"/>
    </row>
    <row r="513" spans="1:13" x14ac:dyDescent="0.25">
      <c r="A513" s="29" t="s">
        <v>20</v>
      </c>
      <c r="B513" s="29" t="s">
        <v>82</v>
      </c>
      <c r="C513" s="387">
        <v>104.9337</v>
      </c>
      <c r="D513" s="142">
        <v>70.69</v>
      </c>
      <c r="E513" s="29"/>
      <c r="F513" s="29"/>
      <c r="G513" s="29"/>
      <c r="H513" s="29"/>
      <c r="I513" s="29"/>
      <c r="J513" s="29"/>
      <c r="K513" s="29"/>
      <c r="L513" s="29"/>
      <c r="M513" s="29"/>
    </row>
    <row r="514" spans="1:13" x14ac:dyDescent="0.25">
      <c r="A514" s="29" t="s">
        <v>20</v>
      </c>
      <c r="B514" s="29" t="s">
        <v>83</v>
      </c>
      <c r="C514" s="387">
        <v>167.9127</v>
      </c>
      <c r="D514" s="142">
        <v>113.11</v>
      </c>
      <c r="E514" s="29"/>
      <c r="F514" s="29"/>
      <c r="G514" s="29"/>
      <c r="H514" s="29"/>
      <c r="I514" s="29"/>
      <c r="J514" s="29"/>
      <c r="K514" s="29"/>
      <c r="L514" s="29"/>
      <c r="M514" s="29"/>
    </row>
    <row r="515" spans="1:13" x14ac:dyDescent="0.25">
      <c r="A515" s="29" t="s">
        <v>20</v>
      </c>
      <c r="B515" s="29" t="s">
        <v>799</v>
      </c>
      <c r="C515" s="387">
        <v>143.1138</v>
      </c>
      <c r="D515" s="142">
        <v>96.41</v>
      </c>
      <c r="E515" s="29"/>
      <c r="F515" s="29"/>
      <c r="G515" s="29"/>
      <c r="H515" s="29"/>
      <c r="I515" s="29"/>
      <c r="J515" s="29"/>
      <c r="K515" s="29"/>
      <c r="L515" s="29"/>
      <c r="M515" s="29"/>
    </row>
    <row r="516" spans="1:13" x14ac:dyDescent="0.25">
      <c r="A516" s="29" t="s">
        <v>20</v>
      </c>
      <c r="B516" s="29" t="s">
        <v>84</v>
      </c>
      <c r="C516" s="387">
        <v>244.10329999999999</v>
      </c>
      <c r="D516" s="142">
        <v>164.44</v>
      </c>
      <c r="E516" s="29"/>
      <c r="F516" s="29"/>
      <c r="G516" s="29"/>
      <c r="H516" s="29"/>
      <c r="I516" s="29"/>
      <c r="J516" s="29"/>
      <c r="K516" s="29"/>
      <c r="L516" s="29"/>
      <c r="M516" s="29"/>
    </row>
    <row r="517" spans="1:13" x14ac:dyDescent="0.25">
      <c r="A517" s="29" t="s">
        <v>20</v>
      </c>
      <c r="B517" s="29" t="s">
        <v>839</v>
      </c>
      <c r="C517" s="387">
        <v>76.032899999999998</v>
      </c>
      <c r="D517" s="142">
        <v>51.22</v>
      </c>
      <c r="E517" s="29"/>
      <c r="F517" s="29"/>
      <c r="G517" s="29"/>
      <c r="H517" s="29"/>
      <c r="I517" s="29"/>
      <c r="J517" s="29"/>
      <c r="K517" s="29"/>
      <c r="L517" s="29"/>
      <c r="M517" s="29"/>
    </row>
    <row r="518" spans="1:13" x14ac:dyDescent="0.25">
      <c r="A518" s="29" t="s">
        <v>20</v>
      </c>
      <c r="B518" s="29" t="s">
        <v>800</v>
      </c>
      <c r="C518" s="387">
        <v>120.7966</v>
      </c>
      <c r="D518" s="142">
        <v>81.37</v>
      </c>
      <c r="E518" s="29"/>
      <c r="F518" s="29"/>
      <c r="G518" s="29"/>
      <c r="H518" s="29"/>
      <c r="I518" s="29"/>
      <c r="J518" s="29"/>
      <c r="K518" s="29"/>
      <c r="L518" s="29"/>
      <c r="M518" s="29"/>
    </row>
    <row r="519" spans="1:13" x14ac:dyDescent="0.25">
      <c r="A519" s="29" t="s">
        <v>20</v>
      </c>
      <c r="B519" s="29" t="s">
        <v>414</v>
      </c>
      <c r="C519" s="387">
        <v>119.2796</v>
      </c>
      <c r="D519" s="142">
        <v>80.349999999999994</v>
      </c>
      <c r="E519" s="29"/>
      <c r="F519" s="29"/>
      <c r="G519" s="29"/>
      <c r="H519" s="29"/>
      <c r="I519" s="29"/>
      <c r="J519" s="29"/>
      <c r="K519" s="29"/>
      <c r="L519" s="29"/>
      <c r="M519" s="29"/>
    </row>
    <row r="520" spans="1:13" x14ac:dyDescent="0.25">
      <c r="A520" s="29" t="s">
        <v>20</v>
      </c>
      <c r="B520" s="29" t="s">
        <v>840</v>
      </c>
      <c r="C520" s="387">
        <v>94.721000000000004</v>
      </c>
      <c r="D520" s="142">
        <v>63.81</v>
      </c>
      <c r="E520" s="29"/>
      <c r="F520" s="29"/>
      <c r="G520" s="29"/>
      <c r="H520" s="29"/>
      <c r="I520" s="29"/>
      <c r="J520" s="29"/>
      <c r="K520" s="29"/>
      <c r="L520" s="29"/>
      <c r="M520" s="29"/>
    </row>
    <row r="521" spans="1:13" x14ac:dyDescent="0.25">
      <c r="A521" s="29" t="s">
        <v>20</v>
      </c>
      <c r="B521" s="29" t="s">
        <v>413</v>
      </c>
      <c r="C521" s="387">
        <v>113.9011</v>
      </c>
      <c r="D521" s="142">
        <v>76.73</v>
      </c>
      <c r="E521" s="29"/>
      <c r="F521" s="29"/>
      <c r="G521" s="29"/>
      <c r="H521" s="29"/>
      <c r="I521" s="29"/>
      <c r="J521" s="29"/>
      <c r="K521" s="29"/>
      <c r="L521" s="29"/>
      <c r="M521" s="29"/>
    </row>
    <row r="522" spans="1:13" x14ac:dyDescent="0.25">
      <c r="A522" s="29" t="s">
        <v>20</v>
      </c>
      <c r="B522" s="29" t="s">
        <v>801</v>
      </c>
      <c r="C522" s="387">
        <v>112.7413</v>
      </c>
      <c r="D522" s="142">
        <v>75.95</v>
      </c>
      <c r="E522" s="29"/>
      <c r="F522" s="29"/>
      <c r="G522" s="29"/>
      <c r="H522" s="29"/>
      <c r="I522" s="29"/>
      <c r="J522" s="29"/>
      <c r="K522" s="29"/>
      <c r="L522" s="29"/>
      <c r="M522" s="29"/>
    </row>
    <row r="523" spans="1:13" x14ac:dyDescent="0.25">
      <c r="A523" s="29" t="s">
        <v>20</v>
      </c>
      <c r="B523" s="29" t="s">
        <v>368</v>
      </c>
      <c r="C523" s="387">
        <v>95.898300000000006</v>
      </c>
      <c r="D523" s="142">
        <v>64.599999999999994</v>
      </c>
      <c r="E523" s="29"/>
      <c r="F523" s="29"/>
      <c r="G523" s="29"/>
      <c r="H523" s="29"/>
      <c r="I523" s="29"/>
      <c r="J523" s="29"/>
      <c r="K523" s="29"/>
      <c r="L523" s="29"/>
      <c r="M523" s="29"/>
    </row>
    <row r="524" spans="1:13" x14ac:dyDescent="0.25">
      <c r="A524" s="29" t="s">
        <v>20</v>
      </c>
      <c r="B524" s="29" t="s">
        <v>412</v>
      </c>
      <c r="C524" s="387">
        <v>166.18289999999999</v>
      </c>
      <c r="D524" s="142">
        <v>111.95</v>
      </c>
      <c r="E524" s="29"/>
      <c r="F524" s="29"/>
      <c r="G524" s="29"/>
      <c r="H524" s="29"/>
      <c r="I524" s="29"/>
      <c r="J524" s="29"/>
      <c r="K524" s="29"/>
      <c r="L524" s="29"/>
      <c r="M524" s="29"/>
    </row>
    <row r="525" spans="1:13" x14ac:dyDescent="0.25">
      <c r="A525" s="29" t="s">
        <v>20</v>
      </c>
      <c r="B525" s="29" t="s">
        <v>867</v>
      </c>
      <c r="C525" s="387">
        <v>109.1439</v>
      </c>
      <c r="D525" s="142">
        <v>73.53</v>
      </c>
      <c r="E525" s="29"/>
      <c r="F525" s="29"/>
      <c r="G525" s="29"/>
      <c r="H525" s="29"/>
      <c r="I525" s="29"/>
      <c r="J525" s="29"/>
      <c r="K525" s="29"/>
      <c r="L525" s="29"/>
      <c r="M525" s="29"/>
    </row>
    <row r="526" spans="1:13" x14ac:dyDescent="0.25">
      <c r="A526" s="29" t="s">
        <v>20</v>
      </c>
      <c r="B526" s="29" t="s">
        <v>369</v>
      </c>
      <c r="C526" s="387">
        <v>172.88679999999999</v>
      </c>
      <c r="D526" s="142">
        <v>116.47</v>
      </c>
      <c r="E526" s="29"/>
      <c r="F526" s="29"/>
      <c r="G526" s="29"/>
      <c r="H526" s="29"/>
      <c r="I526" s="29"/>
      <c r="J526" s="29"/>
      <c r="K526" s="29"/>
      <c r="L526" s="29"/>
      <c r="M526" s="29"/>
    </row>
    <row r="527" spans="1:13" x14ac:dyDescent="0.25">
      <c r="A527" s="29" t="s">
        <v>20</v>
      </c>
      <c r="B527" s="29" t="s">
        <v>635</v>
      </c>
      <c r="C527" s="387">
        <v>49.581499999999998</v>
      </c>
      <c r="D527" s="142">
        <v>33.4</v>
      </c>
      <c r="E527" s="29"/>
      <c r="F527" s="29"/>
      <c r="G527" s="29"/>
      <c r="H527" s="29"/>
      <c r="I527" s="29"/>
      <c r="J527" s="29"/>
      <c r="K527" s="29"/>
      <c r="L527" s="29"/>
      <c r="M527" s="29"/>
    </row>
    <row r="528" spans="1:13" x14ac:dyDescent="0.25">
      <c r="A528" s="29" t="s">
        <v>20</v>
      </c>
      <c r="B528" s="29" t="s">
        <v>922</v>
      </c>
      <c r="C528" s="387">
        <v>29.299199999999999</v>
      </c>
      <c r="D528" s="142">
        <v>19.739999999999998</v>
      </c>
      <c r="E528" s="29"/>
      <c r="F528" s="29"/>
      <c r="G528" s="29"/>
      <c r="H528" s="29"/>
      <c r="I528" s="29"/>
      <c r="J528" s="29"/>
      <c r="K528" s="29"/>
      <c r="L528" s="29"/>
      <c r="M528" s="29"/>
    </row>
    <row r="529" spans="1:13" x14ac:dyDescent="0.25">
      <c r="A529" s="29" t="s">
        <v>20</v>
      </c>
      <c r="B529" s="29" t="s">
        <v>923</v>
      </c>
      <c r="C529" s="387">
        <v>29.739100000000001</v>
      </c>
      <c r="D529" s="142">
        <v>20.03</v>
      </c>
      <c r="E529" s="29"/>
      <c r="F529" s="29"/>
      <c r="G529" s="29"/>
      <c r="H529" s="29"/>
      <c r="I529" s="29"/>
      <c r="J529" s="29"/>
      <c r="K529" s="29"/>
      <c r="L529" s="29"/>
      <c r="M529" s="29"/>
    </row>
    <row r="530" spans="1:13" x14ac:dyDescent="0.25">
      <c r="A530" s="29" t="s">
        <v>20</v>
      </c>
      <c r="B530" s="29" t="s">
        <v>802</v>
      </c>
      <c r="C530" s="387">
        <v>79.774600000000007</v>
      </c>
      <c r="D530" s="142">
        <v>53.74</v>
      </c>
      <c r="E530" s="29"/>
      <c r="F530" s="29"/>
      <c r="G530" s="29"/>
      <c r="H530" s="29"/>
      <c r="I530" s="29"/>
      <c r="J530" s="29"/>
      <c r="K530" s="29"/>
      <c r="L530" s="29"/>
      <c r="M530" s="29"/>
    </row>
    <row r="531" spans="1:13" x14ac:dyDescent="0.25">
      <c r="A531" s="29" t="s">
        <v>20</v>
      </c>
      <c r="B531" s="29" t="s">
        <v>85</v>
      </c>
      <c r="C531" s="387">
        <v>141.3623</v>
      </c>
      <c r="D531" s="142">
        <v>95.23</v>
      </c>
      <c r="E531" s="29"/>
      <c r="F531" s="29"/>
      <c r="G531" s="29"/>
      <c r="H531" s="29"/>
      <c r="I531" s="29"/>
      <c r="J531" s="29"/>
      <c r="K531" s="29"/>
      <c r="L531" s="29"/>
      <c r="M531" s="29"/>
    </row>
    <row r="532" spans="1:13" x14ac:dyDescent="0.25">
      <c r="A532" s="29" t="s">
        <v>20</v>
      </c>
      <c r="B532" s="29" t="s">
        <v>530</v>
      </c>
      <c r="C532" s="387">
        <v>701.90570000000002</v>
      </c>
      <c r="D532" s="142">
        <v>472.84</v>
      </c>
      <c r="E532" s="29"/>
      <c r="F532" s="29"/>
      <c r="G532" s="29"/>
      <c r="H532" s="29"/>
      <c r="I532" s="29"/>
      <c r="J532" s="29"/>
      <c r="K532" s="29"/>
      <c r="L532" s="29"/>
      <c r="M532" s="29"/>
    </row>
    <row r="533" spans="1:13" x14ac:dyDescent="0.25">
      <c r="A533" s="29" t="s">
        <v>20</v>
      </c>
      <c r="B533" s="29" t="s">
        <v>425</v>
      </c>
      <c r="C533" s="387">
        <v>178.78129999999999</v>
      </c>
      <c r="D533" s="142">
        <v>120.44</v>
      </c>
      <c r="E533" s="29"/>
      <c r="F533" s="29"/>
      <c r="G533" s="29"/>
      <c r="H533" s="29"/>
      <c r="I533" s="29"/>
      <c r="J533" s="29"/>
      <c r="K533" s="29"/>
      <c r="L533" s="29"/>
      <c r="M533" s="29"/>
    </row>
    <row r="534" spans="1:13" x14ac:dyDescent="0.25">
      <c r="A534" s="29" t="s">
        <v>20</v>
      </c>
      <c r="B534" s="29" t="s">
        <v>86</v>
      </c>
      <c r="C534" s="387">
        <v>355.43270000000001</v>
      </c>
      <c r="D534" s="142">
        <v>239.44</v>
      </c>
      <c r="E534" s="29"/>
      <c r="F534" s="29"/>
      <c r="G534" s="29"/>
      <c r="H534" s="29"/>
      <c r="I534" s="29"/>
      <c r="J534" s="29"/>
      <c r="K534" s="29"/>
      <c r="L534" s="29"/>
      <c r="M534" s="29"/>
    </row>
    <row r="535" spans="1:13" x14ac:dyDescent="0.25">
      <c r="A535" s="29" t="s">
        <v>20</v>
      </c>
      <c r="B535" s="29" t="s">
        <v>803</v>
      </c>
      <c r="C535" s="387">
        <v>184.81460000000001</v>
      </c>
      <c r="D535" s="142">
        <v>124.5</v>
      </c>
      <c r="E535" s="29"/>
      <c r="F535" s="29"/>
      <c r="G535" s="29"/>
      <c r="H535" s="29"/>
      <c r="I535" s="29"/>
      <c r="J535" s="29"/>
      <c r="K535" s="29"/>
      <c r="L535" s="29"/>
      <c r="M535" s="29"/>
    </row>
    <row r="536" spans="1:13" x14ac:dyDescent="0.25">
      <c r="A536" s="29" t="s">
        <v>20</v>
      </c>
      <c r="B536" s="29" t="s">
        <v>804</v>
      </c>
      <c r="C536" s="387">
        <v>184.05070000000001</v>
      </c>
      <c r="D536" s="142">
        <v>123.99</v>
      </c>
      <c r="E536" s="29"/>
      <c r="F536" s="29"/>
      <c r="G536" s="29"/>
      <c r="H536" s="29"/>
      <c r="I536" s="29"/>
      <c r="J536" s="29"/>
      <c r="K536" s="29"/>
      <c r="L536" s="29"/>
      <c r="M536" s="29"/>
    </row>
    <row r="537" spans="1:13" x14ac:dyDescent="0.25">
      <c r="A537" s="29" t="s">
        <v>20</v>
      </c>
      <c r="B537" s="29" t="s">
        <v>666</v>
      </c>
      <c r="C537" s="387">
        <v>103.57380000000001</v>
      </c>
      <c r="D537" s="142">
        <v>69.77</v>
      </c>
      <c r="E537" s="29"/>
      <c r="F537" s="29"/>
      <c r="G537" s="29"/>
      <c r="H537" s="29"/>
      <c r="I537" s="29"/>
      <c r="J537" s="29"/>
      <c r="K537" s="29"/>
      <c r="L537" s="29"/>
      <c r="M537" s="29"/>
    </row>
    <row r="538" spans="1:13" x14ac:dyDescent="0.25">
      <c r="A538" s="29" t="s">
        <v>20</v>
      </c>
      <c r="B538" t="s">
        <v>667</v>
      </c>
      <c r="C538" s="387">
        <v>62.862499999999997</v>
      </c>
      <c r="D538" s="142">
        <v>42.35</v>
      </c>
      <c r="E538" s="29"/>
      <c r="F538" s="29"/>
      <c r="G538" s="29"/>
      <c r="H538" s="29"/>
      <c r="I538" s="29"/>
      <c r="J538" s="29"/>
      <c r="K538" s="29"/>
      <c r="L538" s="29"/>
      <c r="M538" s="29"/>
    </row>
    <row r="539" spans="1:13" x14ac:dyDescent="0.25">
      <c r="A539" s="29" t="s">
        <v>20</v>
      </c>
      <c r="B539" s="29" t="s">
        <v>668</v>
      </c>
      <c r="C539" s="387">
        <v>90.3917</v>
      </c>
      <c r="D539" s="142">
        <v>60.89</v>
      </c>
      <c r="E539" s="29"/>
      <c r="F539" s="29"/>
      <c r="G539" s="29"/>
      <c r="H539" s="29"/>
      <c r="I539" s="29"/>
      <c r="J539" s="29"/>
      <c r="K539" s="29"/>
      <c r="L539" s="29"/>
      <c r="M539" s="29"/>
    </row>
    <row r="540" spans="1:13" x14ac:dyDescent="0.25">
      <c r="A540" s="29" t="s">
        <v>20</v>
      </c>
      <c r="B540" s="29" t="s">
        <v>805</v>
      </c>
      <c r="C540" s="387">
        <v>48.052599999999998</v>
      </c>
      <c r="D540" s="142">
        <v>32.369999999999997</v>
      </c>
      <c r="E540" s="29"/>
      <c r="F540" s="29"/>
      <c r="G540" s="29"/>
      <c r="H540" s="29"/>
      <c r="I540" s="29"/>
      <c r="J540" s="29"/>
      <c r="K540" s="29"/>
      <c r="L540" s="29"/>
      <c r="M540" s="29"/>
    </row>
    <row r="541" spans="1:13" x14ac:dyDescent="0.25">
      <c r="A541" s="29" t="s">
        <v>20</v>
      </c>
      <c r="B541" s="29" t="s">
        <v>333</v>
      </c>
      <c r="C541" s="387">
        <v>162.29560000000001</v>
      </c>
      <c r="D541" s="142">
        <v>109.33</v>
      </c>
      <c r="E541" s="29"/>
      <c r="F541" s="29"/>
      <c r="G541" s="29"/>
      <c r="H541" s="29"/>
      <c r="I541" s="29"/>
      <c r="J541" s="29"/>
      <c r="K541" s="29"/>
      <c r="L541" s="29"/>
      <c r="M541" s="29"/>
    </row>
    <row r="542" spans="1:13" x14ac:dyDescent="0.25">
      <c r="A542" s="29" t="s">
        <v>20</v>
      </c>
      <c r="B542" s="29" t="s">
        <v>334</v>
      </c>
      <c r="C542" s="387">
        <v>334.20440000000002</v>
      </c>
      <c r="D542" s="142">
        <v>225.14</v>
      </c>
      <c r="E542" s="29"/>
      <c r="F542" s="29"/>
      <c r="G542" s="29"/>
      <c r="H542" s="29"/>
      <c r="I542" s="29"/>
      <c r="J542" s="29"/>
      <c r="K542" s="29"/>
      <c r="L542" s="29"/>
      <c r="M542" s="29"/>
    </row>
    <row r="543" spans="1:13" x14ac:dyDescent="0.25">
      <c r="A543" s="29" t="s">
        <v>20</v>
      </c>
      <c r="B543" s="29" t="s">
        <v>332</v>
      </c>
      <c r="C543" s="387">
        <v>1392.0482</v>
      </c>
      <c r="D543" s="142">
        <v>937.76</v>
      </c>
      <c r="E543" s="29"/>
      <c r="F543" s="29"/>
      <c r="G543" s="29"/>
      <c r="H543" s="29"/>
      <c r="I543" s="29"/>
      <c r="J543" s="29"/>
      <c r="K543" s="29"/>
      <c r="L543" s="29"/>
      <c r="M543" s="29"/>
    </row>
    <row r="544" spans="1:13" x14ac:dyDescent="0.25">
      <c r="A544" s="29" t="s">
        <v>20</v>
      </c>
      <c r="B544" s="29" t="s">
        <v>868</v>
      </c>
      <c r="C544" s="387">
        <v>285.05919999999998</v>
      </c>
      <c r="D544" s="142">
        <v>192.03</v>
      </c>
      <c r="E544" s="29"/>
      <c r="F544" s="29"/>
      <c r="G544" s="29"/>
      <c r="H544" s="29"/>
      <c r="I544" s="29"/>
      <c r="J544" s="29"/>
      <c r="K544" s="29"/>
      <c r="L544" s="29"/>
      <c r="M544" s="29"/>
    </row>
    <row r="545" spans="1:13" x14ac:dyDescent="0.25">
      <c r="A545" s="29" t="s">
        <v>20</v>
      </c>
      <c r="B545" s="29" t="s">
        <v>806</v>
      </c>
      <c r="C545" s="387">
        <v>443.48779999999999</v>
      </c>
      <c r="D545" s="142">
        <v>298.76</v>
      </c>
      <c r="E545" s="29"/>
      <c r="F545" s="29"/>
      <c r="G545" s="29"/>
      <c r="H545" s="29"/>
      <c r="I545" s="29"/>
      <c r="J545" s="29"/>
      <c r="K545" s="29"/>
      <c r="L545" s="29"/>
      <c r="M545" s="29"/>
    </row>
    <row r="546" spans="1:13" x14ac:dyDescent="0.25">
      <c r="A546" s="29" t="s">
        <v>20</v>
      </c>
      <c r="B546" s="29" t="s">
        <v>567</v>
      </c>
      <c r="C546" s="387">
        <v>45.303600000000003</v>
      </c>
      <c r="D546" s="142">
        <v>30.52</v>
      </c>
      <c r="E546" s="29"/>
      <c r="F546" s="29"/>
      <c r="G546" s="29"/>
      <c r="H546" s="29"/>
      <c r="I546" s="29"/>
      <c r="J546" s="29"/>
      <c r="K546" s="29"/>
      <c r="L546" s="29"/>
      <c r="M546" s="29"/>
    </row>
    <row r="547" spans="1:13" x14ac:dyDescent="0.25">
      <c r="A547" s="29" t="s">
        <v>20</v>
      </c>
      <c r="B547" s="29" t="s">
        <v>933</v>
      </c>
      <c r="C547" s="387">
        <v>57.426099999999998</v>
      </c>
      <c r="D547" s="142">
        <v>38.69</v>
      </c>
      <c r="E547" s="29"/>
      <c r="F547" s="29"/>
      <c r="G547" s="29"/>
      <c r="H547" s="29"/>
      <c r="I547" s="29"/>
      <c r="J547" s="29"/>
      <c r="K547" s="29"/>
      <c r="L547" s="29"/>
      <c r="M547" s="29"/>
    </row>
    <row r="548" spans="1:13" x14ac:dyDescent="0.25">
      <c r="A548" s="29" t="s">
        <v>20</v>
      </c>
      <c r="B548" s="29" t="s">
        <v>895</v>
      </c>
      <c r="C548" s="387">
        <v>82.676900000000003</v>
      </c>
      <c r="D548" s="142">
        <v>55.7</v>
      </c>
      <c r="E548" s="29"/>
      <c r="F548" s="29"/>
      <c r="G548" s="29"/>
      <c r="H548" s="29"/>
      <c r="I548" s="29"/>
      <c r="J548" s="29"/>
      <c r="K548" s="29"/>
      <c r="L548" s="29"/>
      <c r="M548" s="29"/>
    </row>
    <row r="549" spans="1:13" x14ac:dyDescent="0.25">
      <c r="A549" s="29" t="s">
        <v>20</v>
      </c>
      <c r="B549" s="29" t="s">
        <v>896</v>
      </c>
      <c r="C549" s="387">
        <v>61.713799999999999</v>
      </c>
      <c r="D549" s="142">
        <v>41.57</v>
      </c>
      <c r="E549" s="29"/>
      <c r="F549" s="29"/>
      <c r="G549" s="29"/>
      <c r="H549" s="29"/>
      <c r="I549" s="29"/>
      <c r="J549" s="29"/>
      <c r="K549" s="29"/>
      <c r="L549" s="29"/>
      <c r="M549" s="29"/>
    </row>
    <row r="550" spans="1:13" x14ac:dyDescent="0.25">
      <c r="A550" s="29" t="s">
        <v>20</v>
      </c>
      <c r="B550" s="29" t="s">
        <v>897</v>
      </c>
      <c r="C550" s="387">
        <v>62.332000000000001</v>
      </c>
      <c r="D550" s="142">
        <v>41.99</v>
      </c>
      <c r="E550" s="29"/>
      <c r="F550" s="29"/>
      <c r="G550" s="29"/>
      <c r="H550" s="29"/>
      <c r="I550" s="29"/>
      <c r="J550" s="29"/>
      <c r="K550" s="29"/>
      <c r="L550" s="29"/>
      <c r="M550" s="29"/>
    </row>
    <row r="551" spans="1:13" x14ac:dyDescent="0.25">
      <c r="A551" s="29" t="s">
        <v>20</v>
      </c>
      <c r="B551" s="29" t="s">
        <v>898</v>
      </c>
      <c r="C551" s="387">
        <v>62.534100000000002</v>
      </c>
      <c r="D551" s="142">
        <v>42.13</v>
      </c>
      <c r="E551" s="29"/>
      <c r="F551" s="29"/>
      <c r="G551" s="29"/>
      <c r="H551" s="29"/>
      <c r="I551" s="29"/>
      <c r="J551" s="29"/>
      <c r="K551" s="29"/>
      <c r="L551" s="29"/>
      <c r="M551" s="29"/>
    </row>
    <row r="552" spans="1:13" x14ac:dyDescent="0.25">
      <c r="A552" s="29" t="s">
        <v>20</v>
      </c>
      <c r="B552" s="29" t="s">
        <v>568</v>
      </c>
      <c r="C552" s="387">
        <v>163.00280000000001</v>
      </c>
      <c r="D552" s="142">
        <v>109.81</v>
      </c>
      <c r="E552" s="29"/>
      <c r="F552" s="29"/>
      <c r="G552" s="29"/>
      <c r="H552" s="29"/>
      <c r="I552" s="29"/>
      <c r="J552" s="29"/>
      <c r="K552" s="29"/>
      <c r="L552" s="29"/>
      <c r="M552" s="29"/>
    </row>
    <row r="553" spans="1:13" x14ac:dyDescent="0.25">
      <c r="A553" s="29" t="s">
        <v>20</v>
      </c>
      <c r="B553" s="29" t="s">
        <v>823</v>
      </c>
      <c r="C553" s="387">
        <v>1347.0758000000001</v>
      </c>
      <c r="D553" s="142">
        <v>907.46</v>
      </c>
      <c r="E553" s="29"/>
      <c r="F553" s="29"/>
      <c r="G553" s="29"/>
      <c r="H553" s="29"/>
      <c r="I553" s="29"/>
      <c r="J553" s="29"/>
      <c r="K553" s="29"/>
      <c r="L553" s="29"/>
      <c r="M553" s="29"/>
    </row>
    <row r="554" spans="1:13" x14ac:dyDescent="0.25">
      <c r="A554" s="29" t="s">
        <v>20</v>
      </c>
      <c r="B554" s="29" t="s">
        <v>899</v>
      </c>
      <c r="C554" s="387">
        <v>95.434600000000003</v>
      </c>
      <c r="D554" s="142">
        <v>64.290000000000006</v>
      </c>
      <c r="E554" s="29"/>
      <c r="F554" s="29"/>
      <c r="G554" s="29"/>
      <c r="H554" s="29"/>
      <c r="I554" s="29"/>
      <c r="J554" s="29"/>
      <c r="K554" s="29"/>
      <c r="L554" s="29"/>
      <c r="M554" s="29"/>
    </row>
    <row r="555" spans="1:13" x14ac:dyDescent="0.25">
      <c r="A555" s="29" t="s">
        <v>20</v>
      </c>
      <c r="B555" s="29" t="s">
        <v>900</v>
      </c>
      <c r="C555" s="387">
        <v>186.01679999999999</v>
      </c>
      <c r="D555" s="142">
        <v>125.31</v>
      </c>
      <c r="E555" s="29"/>
      <c r="F555" s="29"/>
      <c r="G555" s="29"/>
      <c r="H555" s="29"/>
      <c r="I555" s="29"/>
      <c r="J555" s="29"/>
      <c r="K555" s="29"/>
      <c r="L555" s="29"/>
      <c r="M555" s="29"/>
    </row>
    <row r="556" spans="1:13" x14ac:dyDescent="0.25">
      <c r="A556" s="29" t="s">
        <v>20</v>
      </c>
      <c r="B556" s="29" t="s">
        <v>901</v>
      </c>
      <c r="C556" s="387">
        <v>112.0702</v>
      </c>
      <c r="D556" s="142">
        <v>75.5</v>
      </c>
      <c r="E556" s="29"/>
      <c r="F556" s="29"/>
      <c r="G556" s="29"/>
      <c r="H556" s="29"/>
      <c r="I556" s="29"/>
      <c r="J556" s="29"/>
      <c r="K556" s="29"/>
      <c r="L556" s="29"/>
      <c r="M556" s="29"/>
    </row>
    <row r="557" spans="1:13" x14ac:dyDescent="0.25">
      <c r="A557" s="29" t="s">
        <v>20</v>
      </c>
      <c r="B557" s="29" t="s">
        <v>902</v>
      </c>
      <c r="C557" s="387">
        <v>57.845700000000001</v>
      </c>
      <c r="D557" s="142">
        <v>38.97</v>
      </c>
      <c r="E557" s="29"/>
      <c r="F557" s="29"/>
      <c r="G557" s="29"/>
      <c r="H557" s="29"/>
      <c r="I557" s="29"/>
      <c r="J557" s="29"/>
      <c r="K557" s="29"/>
      <c r="L557" s="29"/>
      <c r="M557" s="29"/>
    </row>
    <row r="558" spans="1:13" x14ac:dyDescent="0.25">
      <c r="A558" s="29" t="s">
        <v>20</v>
      </c>
      <c r="B558" s="29" t="s">
        <v>903</v>
      </c>
      <c r="C558" s="387">
        <v>125.51220000000001</v>
      </c>
      <c r="D558" s="142">
        <v>84.55</v>
      </c>
      <c r="E558" s="29"/>
      <c r="F558" s="29"/>
      <c r="G558" s="29"/>
      <c r="H558" s="29"/>
      <c r="I558" s="29"/>
      <c r="J558" s="29"/>
      <c r="K558" s="29"/>
      <c r="L558" s="29"/>
      <c r="M558" s="29"/>
    </row>
    <row r="559" spans="1:13" x14ac:dyDescent="0.25">
      <c r="A559" s="29" t="s">
        <v>20</v>
      </c>
      <c r="B559" s="29" t="s">
        <v>904</v>
      </c>
      <c r="C559" s="387">
        <v>65.733900000000006</v>
      </c>
      <c r="D559" s="142">
        <v>44.28</v>
      </c>
      <c r="E559" s="29"/>
      <c r="F559" s="29"/>
      <c r="G559" s="29"/>
      <c r="H559" s="29"/>
      <c r="I559" s="29"/>
      <c r="J559" s="29"/>
      <c r="K559" s="29"/>
      <c r="L559" s="29"/>
      <c r="M559" s="29"/>
    </row>
    <row r="560" spans="1:13" x14ac:dyDescent="0.25">
      <c r="A560" s="29" t="s">
        <v>20</v>
      </c>
      <c r="B560" s="29" t="s">
        <v>359</v>
      </c>
      <c r="C560" s="387">
        <v>1129.1044999999999</v>
      </c>
      <c r="D560" s="142">
        <v>760.62</v>
      </c>
      <c r="E560" s="29"/>
      <c r="F560" s="29"/>
      <c r="G560" s="29"/>
      <c r="H560" s="29"/>
      <c r="I560" s="29"/>
      <c r="J560" s="29"/>
      <c r="K560" s="29"/>
      <c r="L560" s="29"/>
      <c r="M560" s="29"/>
    </row>
    <row r="561" spans="1:13" x14ac:dyDescent="0.25">
      <c r="A561" s="29" t="s">
        <v>20</v>
      </c>
      <c r="B561" s="29" t="s">
        <v>331</v>
      </c>
      <c r="C561" s="387">
        <v>248.30289999999999</v>
      </c>
      <c r="D561" s="142">
        <v>167.27</v>
      </c>
      <c r="E561" s="29"/>
      <c r="F561" s="29"/>
      <c r="G561" s="29"/>
      <c r="H561" s="29"/>
      <c r="I561" s="29"/>
      <c r="J561" s="29"/>
      <c r="K561" s="29"/>
      <c r="L561" s="29"/>
      <c r="M561" s="29"/>
    </row>
    <row r="562" spans="1:13" x14ac:dyDescent="0.25">
      <c r="A562" s="29" t="s">
        <v>20</v>
      </c>
      <c r="B562" s="29" t="s">
        <v>807</v>
      </c>
      <c r="C562" s="387">
        <v>36.8399</v>
      </c>
      <c r="D562" s="142">
        <v>24.82</v>
      </c>
      <c r="E562" s="29"/>
      <c r="F562" s="29"/>
      <c r="G562" s="29"/>
      <c r="H562" s="29"/>
      <c r="I562" s="29"/>
      <c r="J562" s="29"/>
      <c r="K562" s="29"/>
      <c r="L562" s="29"/>
      <c r="M562" s="29"/>
    </row>
    <row r="563" spans="1:13" x14ac:dyDescent="0.25">
      <c r="A563" s="29" t="s">
        <v>20</v>
      </c>
      <c r="B563" s="29" t="s">
        <v>600</v>
      </c>
      <c r="C563" s="387">
        <v>1166.9163000000001</v>
      </c>
      <c r="D563" s="142">
        <v>786.1</v>
      </c>
      <c r="E563" s="29"/>
      <c r="F563" s="29"/>
      <c r="G563" s="29"/>
      <c r="H563" s="29"/>
      <c r="I563" s="29"/>
      <c r="J563" s="29"/>
      <c r="K563" s="29"/>
      <c r="L563" s="29"/>
      <c r="M563" s="29"/>
    </row>
    <row r="564" spans="1:13" x14ac:dyDescent="0.25">
      <c r="A564" s="29" t="s">
        <v>20</v>
      </c>
      <c r="B564" s="29" t="s">
        <v>330</v>
      </c>
      <c r="C564" s="387">
        <v>416.57549999999998</v>
      </c>
      <c r="D564" s="142">
        <v>280.63</v>
      </c>
      <c r="E564" s="29"/>
      <c r="F564" s="29"/>
      <c r="G564" s="29"/>
      <c r="H564" s="29"/>
      <c r="I564" s="29"/>
      <c r="J564" s="29"/>
      <c r="K564" s="29"/>
      <c r="L564" s="29"/>
      <c r="M564" s="29"/>
    </row>
    <row r="565" spans="1:13" x14ac:dyDescent="0.25">
      <c r="A565" s="29" t="s">
        <v>20</v>
      </c>
      <c r="B565" s="29" t="s">
        <v>636</v>
      </c>
      <c r="C565" s="387">
        <v>128.5264</v>
      </c>
      <c r="D565" s="142">
        <v>86.58</v>
      </c>
      <c r="E565" s="29"/>
      <c r="F565" s="29"/>
      <c r="G565" s="29"/>
      <c r="H565" s="29"/>
      <c r="I565" s="29"/>
      <c r="J565" s="29"/>
      <c r="K565" s="29"/>
      <c r="L565" s="29"/>
      <c r="M565" s="29"/>
    </row>
    <row r="566" spans="1:13" x14ac:dyDescent="0.25">
      <c r="A566" s="29" t="s">
        <v>20</v>
      </c>
      <c r="B566" s="29" t="s">
        <v>531</v>
      </c>
      <c r="C566" s="387">
        <v>307.61430000000001</v>
      </c>
      <c r="D566" s="142">
        <v>207.23</v>
      </c>
      <c r="E566" s="29"/>
      <c r="F566" s="29"/>
      <c r="G566" s="29"/>
      <c r="H566" s="29"/>
      <c r="I566" s="29"/>
      <c r="J566" s="29"/>
      <c r="K566" s="29"/>
      <c r="L566" s="29"/>
      <c r="M566" s="29"/>
    </row>
    <row r="567" spans="1:13" x14ac:dyDescent="0.25">
      <c r="A567" s="29" t="s">
        <v>20</v>
      </c>
      <c r="B567" s="29" t="s">
        <v>808</v>
      </c>
      <c r="C567" s="387">
        <v>87.129199999999997</v>
      </c>
      <c r="D567" s="142">
        <v>58.69</v>
      </c>
      <c r="E567" s="29"/>
      <c r="F567" s="29"/>
      <c r="G567" s="29"/>
      <c r="H567" s="29"/>
      <c r="I567" s="29"/>
      <c r="J567" s="29"/>
      <c r="K567" s="29"/>
      <c r="L567" s="29"/>
      <c r="M567" s="29"/>
    </row>
    <row r="568" spans="1:13" x14ac:dyDescent="0.25">
      <c r="A568" s="29" t="s">
        <v>20</v>
      </c>
      <c r="B568" s="29" t="s">
        <v>87</v>
      </c>
      <c r="C568" s="387">
        <v>55.110999999999997</v>
      </c>
      <c r="D568" s="142">
        <v>37.130000000000003</v>
      </c>
      <c r="E568" s="29"/>
      <c r="F568" s="29"/>
      <c r="G568" s="29"/>
      <c r="H568" s="29"/>
      <c r="I568" s="29"/>
      <c r="J568" s="29"/>
      <c r="K568" s="29"/>
      <c r="L568" s="29"/>
      <c r="M568" s="29"/>
    </row>
    <row r="569" spans="1:13" x14ac:dyDescent="0.25">
      <c r="A569" s="29" t="s">
        <v>20</v>
      </c>
      <c r="B569" s="29" t="s">
        <v>317</v>
      </c>
      <c r="C569" s="387">
        <v>55.263399999999997</v>
      </c>
      <c r="D569" s="142">
        <v>37.229999999999997</v>
      </c>
      <c r="E569" s="29"/>
      <c r="F569" s="29"/>
      <c r="G569" s="29"/>
      <c r="H569" s="29"/>
      <c r="I569" s="29"/>
      <c r="J569" s="29"/>
      <c r="K569" s="29"/>
      <c r="L569" s="29"/>
      <c r="M569" s="29"/>
    </row>
    <row r="570" spans="1:13" x14ac:dyDescent="0.25">
      <c r="A570" s="29" t="s">
        <v>20</v>
      </c>
      <c r="B570" s="29" t="s">
        <v>326</v>
      </c>
      <c r="C570" s="387">
        <v>35.834600000000002</v>
      </c>
      <c r="D570" s="142">
        <v>24.14</v>
      </c>
      <c r="E570" s="29"/>
      <c r="F570" s="29"/>
      <c r="G570" s="29"/>
      <c r="H570" s="29"/>
      <c r="I570" s="29"/>
      <c r="J570" s="29"/>
      <c r="K570" s="29"/>
      <c r="L570" s="29"/>
      <c r="M570" s="29"/>
    </row>
    <row r="571" spans="1:13" x14ac:dyDescent="0.25">
      <c r="A571" s="29" t="s">
        <v>20</v>
      </c>
      <c r="B571" s="29" t="s">
        <v>532</v>
      </c>
      <c r="C571" s="387">
        <v>175.0823</v>
      </c>
      <c r="D571" s="142">
        <v>117.94</v>
      </c>
      <c r="E571" s="29"/>
      <c r="F571" s="29"/>
      <c r="G571" s="29"/>
      <c r="H571" s="29"/>
      <c r="I571" s="29"/>
      <c r="J571" s="29"/>
      <c r="K571" s="29"/>
      <c r="L571" s="29"/>
      <c r="M571" s="29"/>
    </row>
    <row r="572" spans="1:13" x14ac:dyDescent="0.25">
      <c r="A572" s="29" t="s">
        <v>20</v>
      </c>
      <c r="B572" s="29" t="s">
        <v>437</v>
      </c>
      <c r="C572" s="387">
        <v>59.100999999999999</v>
      </c>
      <c r="D572" s="142">
        <v>39.81</v>
      </c>
      <c r="E572" s="29"/>
      <c r="F572" s="29"/>
      <c r="G572" s="29"/>
      <c r="H572" s="29"/>
      <c r="I572" s="29"/>
      <c r="J572" s="29"/>
      <c r="K572" s="29"/>
      <c r="L572" s="29"/>
      <c r="M572" s="29"/>
    </row>
    <row r="573" spans="1:13" x14ac:dyDescent="0.25">
      <c r="A573" s="29" t="s">
        <v>20</v>
      </c>
      <c r="B573" s="29" t="s">
        <v>924</v>
      </c>
      <c r="C573" s="387">
        <v>28.498200000000001</v>
      </c>
      <c r="D573" s="142">
        <v>19.2</v>
      </c>
      <c r="E573" s="29"/>
      <c r="F573" s="29"/>
      <c r="G573" s="29"/>
      <c r="H573" s="29"/>
      <c r="I573" s="29"/>
      <c r="J573" s="29"/>
      <c r="K573" s="29"/>
      <c r="L573" s="29"/>
      <c r="M573" s="29"/>
    </row>
    <row r="574" spans="1:13" x14ac:dyDescent="0.25">
      <c r="A574" s="29" t="s">
        <v>20</v>
      </c>
      <c r="B574" s="29" t="s">
        <v>346</v>
      </c>
      <c r="C574" s="387">
        <v>260.4828</v>
      </c>
      <c r="D574" s="142">
        <v>175.47</v>
      </c>
      <c r="E574" s="29"/>
      <c r="F574" s="29"/>
      <c r="G574" s="29"/>
      <c r="H574" s="29"/>
      <c r="I574" s="29"/>
      <c r="J574" s="29"/>
      <c r="K574" s="29"/>
      <c r="L574" s="29"/>
      <c r="M574" s="29"/>
    </row>
    <row r="575" spans="1:13" x14ac:dyDescent="0.25">
      <c r="A575" s="29" t="s">
        <v>20</v>
      </c>
      <c r="B575" s="29" t="s">
        <v>404</v>
      </c>
      <c r="C575" s="387">
        <v>140.22829999999999</v>
      </c>
      <c r="D575" s="142">
        <v>94.47</v>
      </c>
      <c r="E575" s="29"/>
      <c r="F575" s="29"/>
      <c r="G575" s="29"/>
      <c r="H575" s="29"/>
      <c r="I575" s="29"/>
      <c r="J575" s="29"/>
      <c r="K575" s="29"/>
      <c r="L575" s="29"/>
      <c r="M575" s="29"/>
    </row>
    <row r="576" spans="1:13" x14ac:dyDescent="0.25">
      <c r="A576" s="29" t="s">
        <v>20</v>
      </c>
      <c r="B576" s="29" t="s">
        <v>339</v>
      </c>
      <c r="C576" s="387">
        <v>124.8861</v>
      </c>
      <c r="D576" s="142">
        <v>84.13</v>
      </c>
      <c r="E576" s="29"/>
      <c r="F576" s="29"/>
      <c r="G576" s="29"/>
      <c r="H576" s="29"/>
      <c r="I576" s="29"/>
      <c r="J576" s="29"/>
      <c r="K576" s="29"/>
      <c r="L576" s="29"/>
      <c r="M576" s="29"/>
    </row>
    <row r="577" spans="1:13" x14ac:dyDescent="0.25">
      <c r="A577" s="29" t="s">
        <v>20</v>
      </c>
      <c r="B577" s="29" t="s">
        <v>373</v>
      </c>
      <c r="C577" s="387">
        <v>322.0188</v>
      </c>
      <c r="D577" s="142">
        <v>216.93</v>
      </c>
      <c r="E577" s="29"/>
      <c r="F577" s="29"/>
      <c r="G577" s="29"/>
      <c r="H577" s="29"/>
      <c r="I577" s="29"/>
      <c r="J577" s="29"/>
      <c r="K577" s="29"/>
      <c r="L577" s="29"/>
      <c r="M577" s="29"/>
    </row>
    <row r="578" spans="1:13" x14ac:dyDescent="0.25">
      <c r="A578" s="29" t="s">
        <v>20</v>
      </c>
      <c r="B578" s="29" t="s">
        <v>809</v>
      </c>
      <c r="C578" s="387">
        <v>162.0411</v>
      </c>
      <c r="D578" s="142">
        <v>109.16</v>
      </c>
      <c r="E578" s="29"/>
      <c r="F578" s="29"/>
      <c r="G578" s="29"/>
      <c r="H578" s="29"/>
      <c r="I578" s="29"/>
      <c r="J578" s="29"/>
      <c r="K578" s="29"/>
      <c r="L578" s="29"/>
      <c r="M578" s="29"/>
    </row>
    <row r="579" spans="1:13" x14ac:dyDescent="0.25">
      <c r="A579" s="29" t="s">
        <v>20</v>
      </c>
      <c r="B579" s="29" t="s">
        <v>569</v>
      </c>
      <c r="C579" s="387">
        <v>172.8879</v>
      </c>
      <c r="D579" s="142">
        <v>116.47</v>
      </c>
      <c r="E579" s="29"/>
      <c r="F579" s="29"/>
      <c r="G579" s="29"/>
      <c r="H579" s="29"/>
      <c r="I579" s="29"/>
      <c r="J579" s="29"/>
      <c r="K579" s="29"/>
      <c r="L579" s="29"/>
      <c r="M579" s="29"/>
    </row>
    <row r="580" spans="1:13" x14ac:dyDescent="0.25">
      <c r="A580" s="29" t="s">
        <v>20</v>
      </c>
      <c r="B580" s="29" t="s">
        <v>570</v>
      </c>
      <c r="C580" s="387">
        <v>61.996299999999998</v>
      </c>
      <c r="D580" s="142">
        <v>41.76</v>
      </c>
      <c r="E580" s="29"/>
      <c r="F580" s="29"/>
      <c r="G580" s="29"/>
      <c r="H580" s="29"/>
      <c r="I580" s="29"/>
      <c r="J580" s="29"/>
      <c r="K580" s="29"/>
      <c r="L580" s="29"/>
      <c r="M580" s="29"/>
    </row>
    <row r="581" spans="1:13" x14ac:dyDescent="0.25">
      <c r="A581" s="29" t="s">
        <v>20</v>
      </c>
      <c r="B581" s="29" t="s">
        <v>905</v>
      </c>
      <c r="C581" s="387">
        <v>52.495399999999997</v>
      </c>
      <c r="D581" s="142">
        <v>35.36</v>
      </c>
      <c r="E581" s="29"/>
      <c r="F581" s="29"/>
      <c r="G581" s="29"/>
      <c r="H581" s="29"/>
      <c r="I581" s="29"/>
      <c r="J581" s="29"/>
      <c r="K581" s="29"/>
      <c r="L581" s="29"/>
      <c r="M581" s="29"/>
    </row>
    <row r="582" spans="1:13" x14ac:dyDescent="0.25">
      <c r="A582" s="29" t="s">
        <v>20</v>
      </c>
      <c r="B582" s="29" t="s">
        <v>341</v>
      </c>
      <c r="C582" s="387">
        <v>219.0119</v>
      </c>
      <c r="D582" s="142">
        <v>147.54</v>
      </c>
      <c r="E582" s="29"/>
      <c r="F582" s="29"/>
      <c r="G582" s="29"/>
      <c r="H582" s="29"/>
      <c r="I582" s="29"/>
      <c r="J582" s="29"/>
      <c r="K582" s="29"/>
      <c r="L582" s="29"/>
      <c r="M582" s="29"/>
    </row>
    <row r="583" spans="1:13" x14ac:dyDescent="0.25">
      <c r="A583" s="29" t="s">
        <v>20</v>
      </c>
      <c r="B583" s="29" t="s">
        <v>571</v>
      </c>
      <c r="C583" s="387">
        <v>118.7788</v>
      </c>
      <c r="D583" s="142">
        <v>80.02</v>
      </c>
      <c r="E583" s="29"/>
      <c r="F583" s="29"/>
      <c r="G583" s="29"/>
      <c r="H583" s="29"/>
      <c r="I583" s="29"/>
      <c r="J583" s="29"/>
      <c r="K583" s="29"/>
      <c r="L583" s="29"/>
      <c r="M583" s="29"/>
    </row>
    <row r="584" spans="1:13" x14ac:dyDescent="0.25">
      <c r="A584" s="29" t="s">
        <v>20</v>
      </c>
      <c r="B584" s="29" t="s">
        <v>344</v>
      </c>
      <c r="C584" s="387">
        <v>258.76310000000001</v>
      </c>
      <c r="D584" s="142">
        <v>174.32</v>
      </c>
      <c r="E584" s="29"/>
      <c r="F584" s="29"/>
      <c r="G584" s="29"/>
      <c r="H584" s="29"/>
      <c r="I584" s="29"/>
      <c r="J584" s="29"/>
      <c r="K584" s="29"/>
      <c r="L584" s="29"/>
      <c r="M584" s="29"/>
    </row>
    <row r="585" spans="1:13" x14ac:dyDescent="0.25">
      <c r="A585" s="29" t="s">
        <v>20</v>
      </c>
      <c r="B585" s="29" t="s">
        <v>343</v>
      </c>
      <c r="C585" s="387">
        <v>189.92500000000001</v>
      </c>
      <c r="D585" s="142">
        <v>127.94</v>
      </c>
      <c r="E585" s="29"/>
      <c r="F585" s="29"/>
      <c r="G585" s="29"/>
      <c r="H585" s="29"/>
      <c r="I585" s="29"/>
      <c r="J585" s="29"/>
      <c r="K585" s="29"/>
      <c r="L585" s="29"/>
      <c r="M585" s="29"/>
    </row>
    <row r="586" spans="1:13" x14ac:dyDescent="0.25">
      <c r="A586" s="29" t="s">
        <v>20</v>
      </c>
      <c r="B586" s="29" t="s">
        <v>392</v>
      </c>
      <c r="C586" s="387">
        <v>308.209</v>
      </c>
      <c r="D586" s="142">
        <v>207.63</v>
      </c>
      <c r="E586" s="29"/>
      <c r="F586" s="29"/>
      <c r="G586" s="29"/>
      <c r="H586" s="29"/>
      <c r="I586" s="29"/>
      <c r="J586" s="29"/>
      <c r="K586" s="29"/>
      <c r="L586" s="29"/>
      <c r="M586" s="29"/>
    </row>
    <row r="587" spans="1:13" x14ac:dyDescent="0.25">
      <c r="A587" s="29" t="s">
        <v>20</v>
      </c>
      <c r="B587" s="29" t="s">
        <v>345</v>
      </c>
      <c r="C587" s="387">
        <v>163.68520000000001</v>
      </c>
      <c r="D587" s="142">
        <v>110.27</v>
      </c>
      <c r="E587" s="29"/>
      <c r="F587" s="29"/>
      <c r="G587" s="29"/>
      <c r="H587" s="29"/>
      <c r="I587" s="29"/>
      <c r="J587" s="29"/>
      <c r="K587" s="29"/>
      <c r="L587" s="29"/>
      <c r="M587" s="29"/>
    </row>
    <row r="588" spans="1:13" x14ac:dyDescent="0.25">
      <c r="A588" s="29" t="s">
        <v>20</v>
      </c>
      <c r="B588" s="29" t="s">
        <v>810</v>
      </c>
      <c r="C588" s="387">
        <v>102.1232</v>
      </c>
      <c r="D588" s="142">
        <v>68.8</v>
      </c>
      <c r="E588" s="29"/>
      <c r="F588" s="29"/>
      <c r="G588" s="29"/>
      <c r="H588" s="29"/>
      <c r="I588" s="29"/>
      <c r="J588" s="29"/>
      <c r="K588" s="29"/>
      <c r="L588" s="29"/>
      <c r="M588" s="29"/>
    </row>
    <row r="589" spans="1:13" x14ac:dyDescent="0.25">
      <c r="A589" s="29" t="s">
        <v>20</v>
      </c>
      <c r="B589" s="29" t="s">
        <v>348</v>
      </c>
      <c r="C589" s="387">
        <v>299.31209999999999</v>
      </c>
      <c r="D589" s="142">
        <v>201.63</v>
      </c>
      <c r="E589" s="29"/>
      <c r="F589" s="29"/>
      <c r="G589" s="29"/>
      <c r="H589" s="29"/>
      <c r="I589" s="29"/>
      <c r="J589" s="29"/>
      <c r="K589" s="29"/>
      <c r="L589" s="29"/>
      <c r="M589" s="29"/>
    </row>
    <row r="590" spans="1:13" x14ac:dyDescent="0.25">
      <c r="A590" s="29" t="s">
        <v>20</v>
      </c>
      <c r="B590" s="29" t="s">
        <v>350</v>
      </c>
      <c r="C590" s="387">
        <v>377.17660000000001</v>
      </c>
      <c r="D590" s="142">
        <v>254.09</v>
      </c>
      <c r="E590" s="29"/>
      <c r="F590" s="29"/>
      <c r="G590" s="29"/>
      <c r="H590" s="29"/>
      <c r="I590" s="29"/>
      <c r="J590" s="29"/>
      <c r="K590" s="29"/>
      <c r="L590" s="29"/>
      <c r="M590" s="29"/>
    </row>
    <row r="591" spans="1:13" x14ac:dyDescent="0.25">
      <c r="A591" s="29" t="s">
        <v>20</v>
      </c>
      <c r="B591" s="29" t="s">
        <v>349</v>
      </c>
      <c r="C591" s="387">
        <v>85.462199999999996</v>
      </c>
      <c r="D591" s="142">
        <v>57.57</v>
      </c>
      <c r="E591" s="29"/>
      <c r="F591" s="29"/>
      <c r="G591" s="29"/>
      <c r="H591" s="29"/>
      <c r="I591" s="29"/>
      <c r="J591" s="29"/>
      <c r="K591" s="29"/>
      <c r="L591" s="29"/>
      <c r="M591" s="29"/>
    </row>
    <row r="592" spans="1:13" x14ac:dyDescent="0.25">
      <c r="A592" s="29" t="s">
        <v>20</v>
      </c>
      <c r="B592" s="29" t="s">
        <v>351</v>
      </c>
      <c r="C592" s="387">
        <v>145.4744</v>
      </c>
      <c r="D592" s="142">
        <v>98</v>
      </c>
      <c r="E592" s="29"/>
      <c r="F592" s="29"/>
      <c r="G592" s="29"/>
      <c r="H592" s="29"/>
      <c r="I592" s="29"/>
      <c r="J592" s="29"/>
      <c r="K592" s="29"/>
      <c r="L592" s="29"/>
      <c r="M592" s="29"/>
    </row>
    <row r="593" spans="1:13" x14ac:dyDescent="0.25">
      <c r="A593" s="29" t="s">
        <v>20</v>
      </c>
      <c r="B593" s="29" t="s">
        <v>533</v>
      </c>
      <c r="C593" s="387">
        <v>160.53190000000001</v>
      </c>
      <c r="D593" s="142">
        <v>108.14</v>
      </c>
      <c r="E593" s="29"/>
      <c r="F593" s="29"/>
      <c r="G593" s="29"/>
      <c r="H593" s="29"/>
      <c r="I593" s="29"/>
      <c r="J593" s="29"/>
      <c r="K593" s="29"/>
      <c r="L593" s="29"/>
      <c r="M593" s="29"/>
    </row>
    <row r="594" spans="1:13" x14ac:dyDescent="0.25">
      <c r="A594" s="29" t="s">
        <v>20</v>
      </c>
      <c r="B594" s="29" t="s">
        <v>347</v>
      </c>
      <c r="C594" s="387">
        <v>251.9974</v>
      </c>
      <c r="D594" s="142">
        <v>169.76</v>
      </c>
      <c r="E594" s="29"/>
      <c r="F594" s="29"/>
      <c r="G594" s="29"/>
      <c r="H594" s="29"/>
      <c r="I594" s="29"/>
      <c r="J594" s="29"/>
      <c r="K594" s="29"/>
      <c r="L594" s="29"/>
      <c r="M594" s="29"/>
    </row>
    <row r="595" spans="1:13" x14ac:dyDescent="0.25">
      <c r="A595" s="29" t="s">
        <v>20</v>
      </c>
      <c r="B595" s="29" t="s">
        <v>340</v>
      </c>
      <c r="C595" s="387">
        <v>115.8822</v>
      </c>
      <c r="D595" s="142">
        <v>78.06</v>
      </c>
      <c r="E595" s="29"/>
      <c r="F595" s="29"/>
      <c r="G595" s="29"/>
      <c r="H595" s="29"/>
      <c r="I595" s="29"/>
      <c r="J595" s="29"/>
      <c r="K595" s="29"/>
      <c r="L595" s="29"/>
      <c r="M595" s="29"/>
    </row>
    <row r="596" spans="1:13" x14ac:dyDescent="0.25">
      <c r="A596" s="29" t="s">
        <v>20</v>
      </c>
      <c r="B596" s="29" t="s">
        <v>352</v>
      </c>
      <c r="C596" s="387">
        <v>231.6935</v>
      </c>
      <c r="D596" s="142">
        <v>156.08000000000001</v>
      </c>
      <c r="E596" s="29"/>
      <c r="F596" s="29"/>
      <c r="G596" s="29"/>
      <c r="H596" s="29"/>
      <c r="I596" s="29"/>
      <c r="J596" s="29"/>
      <c r="K596" s="29"/>
      <c r="L596" s="29"/>
      <c r="M596" s="29"/>
    </row>
    <row r="597" spans="1:13" x14ac:dyDescent="0.25">
      <c r="A597" s="29" t="s">
        <v>20</v>
      </c>
      <c r="B597" s="29" t="s">
        <v>342</v>
      </c>
      <c r="C597" s="387">
        <v>96.963999999999999</v>
      </c>
      <c r="D597" s="142">
        <v>65.319999999999993</v>
      </c>
      <c r="E597" s="29"/>
      <c r="F597" s="29"/>
      <c r="G597" s="29"/>
      <c r="H597" s="29"/>
      <c r="I597" s="29"/>
      <c r="J597" s="29"/>
      <c r="K597" s="29"/>
      <c r="L597" s="29"/>
      <c r="M597" s="29"/>
    </row>
    <row r="598" spans="1:13" x14ac:dyDescent="0.25">
      <c r="A598" s="29" t="s">
        <v>20</v>
      </c>
      <c r="B598" s="29" t="s">
        <v>572</v>
      </c>
      <c r="C598" s="387">
        <v>198.84110000000001</v>
      </c>
      <c r="D598" s="142">
        <v>133.94999999999999</v>
      </c>
      <c r="E598" s="29"/>
      <c r="F598" s="29"/>
      <c r="G598" s="29"/>
      <c r="H598" s="29"/>
      <c r="I598" s="29"/>
      <c r="J598" s="29"/>
      <c r="K598" s="29"/>
      <c r="L598" s="29"/>
      <c r="M598" s="29"/>
    </row>
    <row r="599" spans="1:13" x14ac:dyDescent="0.25">
      <c r="A599" s="29" t="s">
        <v>20</v>
      </c>
      <c r="B599" s="29" t="s">
        <v>829</v>
      </c>
      <c r="C599" s="387">
        <v>174.79089999999999</v>
      </c>
      <c r="D599" s="142">
        <v>117.75</v>
      </c>
      <c r="E599" s="29"/>
      <c r="F599" s="29"/>
      <c r="G599" s="29"/>
      <c r="H599" s="29"/>
      <c r="I599" s="29"/>
      <c r="J599" s="29"/>
      <c r="K599" s="29"/>
      <c r="L599" s="29"/>
      <c r="M599" s="29"/>
    </row>
    <row r="600" spans="1:13" x14ac:dyDescent="0.25">
      <c r="A600" s="29" t="s">
        <v>20</v>
      </c>
      <c r="B600" s="29" t="s">
        <v>374</v>
      </c>
      <c r="C600" s="387">
        <v>203.0625</v>
      </c>
      <c r="D600" s="142">
        <v>136.79</v>
      </c>
      <c r="E600" s="29"/>
      <c r="F600" s="29"/>
      <c r="G600" s="29"/>
      <c r="H600" s="29"/>
      <c r="I600" s="29"/>
      <c r="J600" s="29"/>
      <c r="K600" s="29"/>
      <c r="L600" s="29"/>
      <c r="M600" s="29"/>
    </row>
    <row r="601" spans="1:13" x14ac:dyDescent="0.25">
      <c r="A601" s="29" t="s">
        <v>20</v>
      </c>
      <c r="B601" s="29" t="s">
        <v>906</v>
      </c>
      <c r="C601" s="387">
        <v>86.813400000000001</v>
      </c>
      <c r="D601" s="142">
        <v>58.48</v>
      </c>
      <c r="E601" s="29"/>
      <c r="F601" s="29"/>
      <c r="G601" s="29"/>
      <c r="H601" s="29"/>
      <c r="I601" s="29"/>
      <c r="J601" s="29"/>
      <c r="K601" s="29"/>
      <c r="L601" s="29"/>
      <c r="M601" s="29"/>
    </row>
    <row r="602" spans="1:13" x14ac:dyDescent="0.25">
      <c r="A602" s="29" t="s">
        <v>20</v>
      </c>
      <c r="B602" s="29" t="s">
        <v>876</v>
      </c>
      <c r="C602" s="387">
        <v>90.605199999999996</v>
      </c>
      <c r="D602" s="142">
        <v>61.04</v>
      </c>
      <c r="E602" s="29"/>
      <c r="F602" s="29"/>
      <c r="G602" s="29"/>
      <c r="H602" s="29"/>
      <c r="I602" s="29"/>
      <c r="J602" s="29"/>
      <c r="K602" s="29"/>
      <c r="L602" s="29"/>
      <c r="M602" s="29"/>
    </row>
    <row r="603" spans="1:13" x14ac:dyDescent="0.25">
      <c r="A603" s="29" t="s">
        <v>20</v>
      </c>
      <c r="B603" s="29" t="s">
        <v>353</v>
      </c>
      <c r="C603" s="387">
        <v>99.557100000000005</v>
      </c>
      <c r="D603" s="142">
        <v>67.069999999999993</v>
      </c>
      <c r="E603" s="29"/>
      <c r="F603" s="29"/>
      <c r="G603" s="29"/>
      <c r="H603" s="29"/>
      <c r="I603" s="29"/>
      <c r="J603" s="29"/>
      <c r="K603" s="29"/>
      <c r="L603" s="29"/>
      <c r="M603" s="29"/>
    </row>
    <row r="604" spans="1:13" x14ac:dyDescent="0.25">
      <c r="A604" s="29" t="s">
        <v>14</v>
      </c>
      <c r="B604" s="29" t="s">
        <v>88</v>
      </c>
      <c r="C604" s="387">
        <v>781018.86800000002</v>
      </c>
      <c r="D604" s="142">
        <v>1328976.6299999999</v>
      </c>
      <c r="E604" s="29"/>
      <c r="F604" s="29"/>
      <c r="G604" s="29"/>
      <c r="H604" s="29"/>
      <c r="I604" s="29"/>
      <c r="J604" s="29"/>
      <c r="K604" s="29"/>
      <c r="L604" s="29"/>
      <c r="M604" s="29"/>
    </row>
    <row r="605" spans="1:13" x14ac:dyDescent="0.25">
      <c r="A605" s="29" t="s">
        <v>13</v>
      </c>
      <c r="B605" s="29" t="s">
        <v>89</v>
      </c>
      <c r="C605" s="387">
        <v>166887.016</v>
      </c>
      <c r="D605" s="142">
        <v>131532.91</v>
      </c>
      <c r="E605" s="29"/>
      <c r="F605" s="29"/>
      <c r="G605" s="29"/>
      <c r="H605" s="29"/>
      <c r="I605" s="29"/>
      <c r="J605" s="29"/>
      <c r="K605" s="29"/>
      <c r="L605" s="29"/>
      <c r="M605" s="29"/>
    </row>
    <row r="606" spans="1:13" x14ac:dyDescent="0.25">
      <c r="A606" s="29" t="s">
        <v>13</v>
      </c>
      <c r="B606" s="29" t="s">
        <v>90</v>
      </c>
      <c r="C606" s="387">
        <v>154595.101</v>
      </c>
      <c r="D606" s="142">
        <v>121844.97</v>
      </c>
      <c r="E606" s="29"/>
      <c r="F606" s="29"/>
      <c r="G606" s="29"/>
      <c r="H606" s="29"/>
      <c r="I606" s="29"/>
      <c r="J606" s="29"/>
      <c r="K606" s="29"/>
      <c r="L606" s="29"/>
      <c r="M606" s="29"/>
    </row>
    <row r="607" spans="1:13" x14ac:dyDescent="0.25">
      <c r="A607" s="29" t="s">
        <v>13</v>
      </c>
      <c r="B607" s="29" t="s">
        <v>945</v>
      </c>
      <c r="C607" s="387">
        <v>2771.33</v>
      </c>
      <c r="D607" s="142">
        <v>2184.2399999999998</v>
      </c>
      <c r="E607" s="29"/>
      <c r="F607" s="29"/>
      <c r="G607" s="29"/>
      <c r="H607" s="29"/>
      <c r="I607" s="29"/>
      <c r="J607" s="29"/>
      <c r="K607" s="29"/>
      <c r="L607" s="29"/>
      <c r="M607" s="29"/>
    </row>
    <row r="608" spans="1:13" x14ac:dyDescent="0.25">
      <c r="A608" s="29" t="s">
        <v>13</v>
      </c>
      <c r="B608" s="29" t="s">
        <v>946</v>
      </c>
      <c r="C608" s="387">
        <v>1110.9570000000001</v>
      </c>
      <c r="D608" s="142">
        <v>875.61</v>
      </c>
      <c r="E608" s="29"/>
      <c r="F608" s="29"/>
      <c r="G608" s="29"/>
      <c r="H608" s="29"/>
      <c r="I608" s="29"/>
      <c r="J608" s="29"/>
      <c r="K608" s="29"/>
      <c r="L608" s="29"/>
      <c r="M608" s="29"/>
    </row>
    <row r="609" spans="1:13" x14ac:dyDescent="0.25">
      <c r="A609" s="29" t="s">
        <v>13</v>
      </c>
      <c r="B609" s="29" t="s">
        <v>947</v>
      </c>
      <c r="C609" s="387">
        <v>3469.8960000000002</v>
      </c>
      <c r="D609" s="142">
        <v>2734.82</v>
      </c>
      <c r="E609" s="29"/>
      <c r="F609" s="29"/>
      <c r="G609" s="29"/>
      <c r="H609" s="29"/>
      <c r="I609" s="29"/>
      <c r="J609" s="29"/>
      <c r="K609" s="29"/>
      <c r="L609" s="29"/>
      <c r="M609" s="29"/>
    </row>
    <row r="610" spans="1:13" x14ac:dyDescent="0.25">
      <c r="A610" s="29" t="s">
        <v>13</v>
      </c>
      <c r="B610" s="29" t="s">
        <v>91</v>
      </c>
      <c r="C610" s="387">
        <v>48.985999999999997</v>
      </c>
      <c r="D610" s="142">
        <v>38.61</v>
      </c>
      <c r="E610" s="29"/>
      <c r="F610" s="29"/>
      <c r="G610" s="29"/>
      <c r="H610" s="29"/>
      <c r="I610" s="29"/>
      <c r="J610" s="29"/>
      <c r="K610" s="29"/>
      <c r="L610" s="29"/>
      <c r="M610" s="29"/>
    </row>
    <row r="611" spans="1:13" x14ac:dyDescent="0.25">
      <c r="A611" s="29" t="s">
        <v>13</v>
      </c>
      <c r="B611" s="29" t="s">
        <v>92</v>
      </c>
      <c r="C611" s="387">
        <v>632.09</v>
      </c>
      <c r="D611" s="142">
        <v>498.19</v>
      </c>
      <c r="E611" s="29"/>
      <c r="F611" s="29"/>
      <c r="G611" s="29"/>
      <c r="H611" s="29"/>
      <c r="I611" s="29"/>
      <c r="J611" s="29"/>
      <c r="K611" s="29"/>
      <c r="L611" s="29"/>
      <c r="M611" s="29"/>
    </row>
    <row r="612" spans="1:13" x14ac:dyDescent="0.25">
      <c r="A612" s="29" t="s">
        <v>13</v>
      </c>
      <c r="B612" s="29" t="s">
        <v>93</v>
      </c>
      <c r="C612" s="387">
        <v>39.106000000000002</v>
      </c>
      <c r="D612" s="142">
        <v>30.82</v>
      </c>
      <c r="E612" s="29"/>
      <c r="F612" s="29"/>
      <c r="G612" s="29"/>
      <c r="H612" s="29"/>
      <c r="I612" s="29"/>
      <c r="J612" s="29"/>
      <c r="K612" s="29"/>
      <c r="L612" s="29"/>
      <c r="M612" s="29"/>
    </row>
    <row r="613" spans="1:13" x14ac:dyDescent="0.25">
      <c r="A613" s="29" t="s">
        <v>13</v>
      </c>
      <c r="B613" s="29" t="s">
        <v>94</v>
      </c>
      <c r="C613" s="387">
        <v>23.515999999999998</v>
      </c>
      <c r="D613" s="142">
        <v>18.53</v>
      </c>
      <c r="E613" s="29"/>
      <c r="F613" s="29"/>
      <c r="G613" s="29"/>
      <c r="H613" s="29"/>
      <c r="I613" s="29"/>
      <c r="J613" s="29"/>
      <c r="K613" s="29"/>
      <c r="L613" s="29"/>
      <c r="M613" s="29"/>
    </row>
    <row r="614" spans="1:13" x14ac:dyDescent="0.25">
      <c r="A614" s="29" t="s">
        <v>13</v>
      </c>
      <c r="B614" s="29" t="s">
        <v>95</v>
      </c>
      <c r="C614" s="387">
        <v>24.859000000000002</v>
      </c>
      <c r="D614" s="142">
        <v>19.59</v>
      </c>
      <c r="E614" s="29"/>
      <c r="F614" s="29"/>
      <c r="G614" s="29"/>
      <c r="H614" s="29"/>
      <c r="I614" s="29"/>
      <c r="J614" s="29"/>
      <c r="K614" s="29"/>
      <c r="L614" s="29"/>
      <c r="M614" s="29"/>
    </row>
    <row r="615" spans="1:13" x14ac:dyDescent="0.25">
      <c r="A615" s="29" t="s">
        <v>13</v>
      </c>
      <c r="B615" s="29" t="s">
        <v>96</v>
      </c>
      <c r="C615" s="387">
        <v>0</v>
      </c>
      <c r="D615" s="142">
        <v>0</v>
      </c>
      <c r="E615" s="29"/>
      <c r="F615" s="29"/>
      <c r="G615" s="29"/>
      <c r="H615" s="29"/>
      <c r="I615" s="29"/>
      <c r="J615" s="29"/>
      <c r="K615" s="29"/>
      <c r="L615" s="29"/>
      <c r="M615" s="29"/>
    </row>
    <row r="616" spans="1:13" x14ac:dyDescent="0.25">
      <c r="A616" s="29" t="s">
        <v>13</v>
      </c>
      <c r="B616" s="29" t="s">
        <v>354</v>
      </c>
      <c r="C616" s="387">
        <v>64.34</v>
      </c>
      <c r="D616" s="142">
        <v>50.71</v>
      </c>
      <c r="E616" s="29"/>
      <c r="F616" s="29"/>
      <c r="G616" s="29"/>
      <c r="H616" s="29"/>
      <c r="I616" s="29"/>
      <c r="J616" s="29"/>
      <c r="K616" s="29"/>
      <c r="L616" s="29"/>
      <c r="M616" s="29"/>
    </row>
    <row r="617" spans="1:13" x14ac:dyDescent="0.25">
      <c r="A617" s="29" t="s">
        <v>13</v>
      </c>
      <c r="B617" s="29" t="s">
        <v>97</v>
      </c>
      <c r="C617" s="387">
        <v>10.728</v>
      </c>
      <c r="D617" s="142">
        <v>8.4600000000000009</v>
      </c>
      <c r="E617" s="29"/>
      <c r="F617" s="29"/>
      <c r="G617" s="29"/>
      <c r="H617" s="29"/>
      <c r="I617" s="29"/>
      <c r="J617" s="29"/>
      <c r="K617" s="29"/>
      <c r="L617" s="29"/>
      <c r="M617" s="29"/>
    </row>
    <row r="618" spans="1:13" x14ac:dyDescent="0.25">
      <c r="A618" s="29" t="s">
        <v>13</v>
      </c>
      <c r="B618" s="29" t="s">
        <v>98</v>
      </c>
      <c r="C618" s="387">
        <v>101.252</v>
      </c>
      <c r="D618" s="142">
        <v>79.8</v>
      </c>
      <c r="E618" s="29"/>
      <c r="F618" s="29"/>
      <c r="G618" s="29"/>
      <c r="H618" s="29"/>
      <c r="I618" s="29"/>
      <c r="J618" s="29"/>
      <c r="K618" s="29"/>
      <c r="L618" s="29"/>
      <c r="M618" s="29"/>
    </row>
    <row r="619" spans="1:13" x14ac:dyDescent="0.25">
      <c r="A619" s="29" t="s">
        <v>13</v>
      </c>
      <c r="B619" s="29" t="s">
        <v>99</v>
      </c>
      <c r="C619" s="387">
        <v>8.2430000000000003</v>
      </c>
      <c r="D619" s="142">
        <v>6.5</v>
      </c>
      <c r="E619" s="29"/>
      <c r="F619" s="29"/>
      <c r="G619" s="29"/>
      <c r="H619" s="29"/>
      <c r="I619" s="29"/>
      <c r="J619" s="29"/>
      <c r="K619" s="29"/>
      <c r="L619" s="29"/>
      <c r="M619" s="29"/>
    </row>
    <row r="620" spans="1:13" x14ac:dyDescent="0.25">
      <c r="A620" s="29" t="s">
        <v>13</v>
      </c>
      <c r="B620" s="29" t="s">
        <v>100</v>
      </c>
      <c r="C620" s="387">
        <v>33.308999999999997</v>
      </c>
      <c r="D620" s="142">
        <v>26.25</v>
      </c>
      <c r="E620" s="29"/>
      <c r="F620" s="29"/>
      <c r="G620" s="29"/>
      <c r="H620" s="29"/>
      <c r="I620" s="29"/>
      <c r="J620" s="29"/>
      <c r="K620" s="29"/>
      <c r="L620" s="29"/>
      <c r="M620" s="29"/>
    </row>
    <row r="621" spans="1:13" x14ac:dyDescent="0.25">
      <c r="A621" s="29" t="s">
        <v>13</v>
      </c>
      <c r="B621" s="29" t="s">
        <v>101</v>
      </c>
      <c r="C621" s="387">
        <v>202.542</v>
      </c>
      <c r="D621" s="142">
        <v>159.63</v>
      </c>
      <c r="E621" s="29"/>
      <c r="F621" s="29"/>
      <c r="G621" s="29"/>
      <c r="H621" s="29"/>
      <c r="I621" s="29"/>
      <c r="J621" s="29"/>
      <c r="K621" s="29"/>
      <c r="L621" s="29"/>
      <c r="M621" s="29"/>
    </row>
    <row r="622" spans="1:13" x14ac:dyDescent="0.25">
      <c r="A622" s="29" t="s">
        <v>13</v>
      </c>
      <c r="B622" s="29" t="s">
        <v>102</v>
      </c>
      <c r="C622" s="387">
        <v>2.6749999999999998</v>
      </c>
      <c r="D622" s="142">
        <v>2.11</v>
      </c>
      <c r="E622" s="29"/>
      <c r="F622" s="29"/>
      <c r="G622" s="29"/>
      <c r="H622" s="29"/>
      <c r="I622" s="29"/>
      <c r="J622" s="29"/>
      <c r="K622" s="29"/>
      <c r="L622" s="29"/>
      <c r="M622" s="29"/>
    </row>
    <row r="623" spans="1:13" x14ac:dyDescent="0.25">
      <c r="A623" s="29" t="s">
        <v>13</v>
      </c>
      <c r="B623" s="29" t="s">
        <v>103</v>
      </c>
      <c r="C623" s="387">
        <v>5.9809999999999999</v>
      </c>
      <c r="D623" s="142">
        <v>4.71</v>
      </c>
      <c r="E623" s="29"/>
      <c r="F623" s="29"/>
      <c r="G623" s="29"/>
      <c r="H623" s="29"/>
      <c r="I623" s="29"/>
      <c r="J623" s="29"/>
      <c r="K623" s="29"/>
      <c r="L623" s="29"/>
      <c r="M623" s="29"/>
    </row>
    <row r="624" spans="1:13" x14ac:dyDescent="0.25">
      <c r="A624" s="29" t="s">
        <v>13</v>
      </c>
      <c r="B624" s="29" t="s">
        <v>104</v>
      </c>
      <c r="C624" s="387">
        <v>7.3479999999999999</v>
      </c>
      <c r="D624" s="142">
        <v>5.79</v>
      </c>
      <c r="E624" s="29"/>
      <c r="F624" s="29"/>
      <c r="G624" s="29"/>
      <c r="H624" s="29"/>
      <c r="I624" s="29"/>
      <c r="J624" s="29"/>
      <c r="K624" s="29"/>
      <c r="L624" s="29"/>
      <c r="M624" s="29"/>
    </row>
    <row r="625" spans="1:13" x14ac:dyDescent="0.25">
      <c r="A625" s="29" t="s">
        <v>13</v>
      </c>
      <c r="B625" s="29" t="s">
        <v>948</v>
      </c>
      <c r="C625" s="387">
        <v>0</v>
      </c>
      <c r="D625" s="142">
        <v>0</v>
      </c>
      <c r="E625" s="29"/>
      <c r="F625" s="29"/>
      <c r="G625" s="29"/>
      <c r="H625" s="29"/>
      <c r="I625" s="29"/>
      <c r="J625" s="29"/>
      <c r="K625" s="29"/>
      <c r="L625" s="29"/>
      <c r="M625" s="29"/>
    </row>
    <row r="626" spans="1:13" s="373" customFormat="1" x14ac:dyDescent="0.25">
      <c r="A626" s="29" t="s">
        <v>13</v>
      </c>
      <c r="B626" s="29" t="s">
        <v>105</v>
      </c>
      <c r="C626" s="387">
        <v>2.3E-2</v>
      </c>
      <c r="D626" s="142">
        <v>0.02</v>
      </c>
      <c r="E626" s="29"/>
      <c r="F626" s="29"/>
      <c r="G626" s="29"/>
      <c r="H626" s="29"/>
      <c r="I626" s="29"/>
      <c r="J626" s="29"/>
      <c r="K626" s="29"/>
      <c r="L626" s="29"/>
      <c r="M626" s="29"/>
    </row>
    <row r="627" spans="1:13" x14ac:dyDescent="0.25">
      <c r="A627" s="29" t="s">
        <v>13</v>
      </c>
      <c r="B627" s="29" t="s">
        <v>106</v>
      </c>
      <c r="C627" s="387">
        <v>21.149000000000001</v>
      </c>
      <c r="D627" s="142">
        <v>16.670000000000002</v>
      </c>
      <c r="E627" s="29"/>
      <c r="F627" s="29"/>
      <c r="G627" s="29"/>
      <c r="H627" s="29"/>
      <c r="I627" s="29"/>
      <c r="J627" s="29"/>
      <c r="K627" s="29"/>
      <c r="L627" s="29"/>
      <c r="M627" s="29"/>
    </row>
    <row r="628" spans="1:13" x14ac:dyDescent="0.25">
      <c r="A628" s="29" t="s">
        <v>13</v>
      </c>
      <c r="B628" s="29" t="s">
        <v>107</v>
      </c>
      <c r="C628" s="387">
        <v>11.888</v>
      </c>
      <c r="D628" s="142">
        <v>9.3699999999999992</v>
      </c>
      <c r="E628" s="29"/>
      <c r="F628" s="29"/>
      <c r="G628" s="29"/>
      <c r="H628" s="29"/>
      <c r="I628" s="29"/>
      <c r="J628" s="29"/>
      <c r="K628" s="29"/>
      <c r="L628" s="29"/>
      <c r="M628" s="29"/>
    </row>
    <row r="629" spans="1:13" x14ac:dyDescent="0.25">
      <c r="A629" s="29" t="s">
        <v>13</v>
      </c>
      <c r="B629" s="29" t="s">
        <v>108</v>
      </c>
      <c r="C629" s="387">
        <v>7.343</v>
      </c>
      <c r="D629" s="142">
        <v>5.79</v>
      </c>
      <c r="E629" s="29"/>
      <c r="F629" s="29"/>
      <c r="G629" s="29"/>
      <c r="H629" s="29"/>
      <c r="I629" s="29"/>
      <c r="J629" s="29"/>
      <c r="K629" s="29"/>
      <c r="L629" s="29"/>
      <c r="M629" s="29"/>
    </row>
    <row r="630" spans="1:13" x14ac:dyDescent="0.25">
      <c r="A630" s="29" t="s">
        <v>13</v>
      </c>
      <c r="B630" s="29" t="s">
        <v>109</v>
      </c>
      <c r="C630" s="387">
        <v>7.5410000000000004</v>
      </c>
      <c r="D630" s="142">
        <v>5.94</v>
      </c>
      <c r="E630" s="29"/>
      <c r="F630" s="29"/>
      <c r="G630" s="29"/>
      <c r="H630" s="29"/>
      <c r="I630" s="29"/>
      <c r="J630" s="29"/>
      <c r="K630" s="29"/>
      <c r="L630" s="29"/>
      <c r="M630" s="29"/>
    </row>
    <row r="631" spans="1:13" x14ac:dyDescent="0.25">
      <c r="A631" s="29" t="s">
        <v>13</v>
      </c>
      <c r="B631" s="29" t="s">
        <v>110</v>
      </c>
      <c r="C631" s="387">
        <v>0</v>
      </c>
      <c r="D631" s="142">
        <v>0</v>
      </c>
      <c r="E631" s="29"/>
      <c r="F631" s="29"/>
      <c r="G631" s="29"/>
      <c r="H631" s="29"/>
      <c r="I631" s="29"/>
      <c r="J631" s="29"/>
      <c r="K631" s="29"/>
      <c r="L631" s="29"/>
      <c r="M631" s="29"/>
    </row>
    <row r="632" spans="1:13" x14ac:dyDescent="0.25">
      <c r="A632" s="29" t="s">
        <v>13</v>
      </c>
      <c r="B632" s="29" t="s">
        <v>111</v>
      </c>
      <c r="C632" s="387">
        <v>0</v>
      </c>
      <c r="D632" s="142">
        <v>0</v>
      </c>
      <c r="E632" s="29"/>
      <c r="F632" s="29"/>
      <c r="G632" s="29"/>
      <c r="H632" s="29"/>
      <c r="I632" s="29"/>
      <c r="J632" s="29"/>
      <c r="K632" s="29"/>
      <c r="L632" s="29"/>
      <c r="M632" s="29"/>
    </row>
    <row r="633" spans="1:13" x14ac:dyDescent="0.25">
      <c r="A633" s="29" t="s">
        <v>13</v>
      </c>
      <c r="B633" s="29" t="s">
        <v>112</v>
      </c>
      <c r="C633" s="387">
        <v>1696.057</v>
      </c>
      <c r="D633" s="142">
        <v>1336.76</v>
      </c>
      <c r="E633" s="29"/>
      <c r="F633" s="29"/>
      <c r="G633" s="29"/>
      <c r="H633" s="29"/>
      <c r="I633" s="29"/>
      <c r="J633" s="29"/>
      <c r="K633" s="29"/>
      <c r="L633" s="29"/>
      <c r="M633" s="29"/>
    </row>
    <row r="634" spans="1:13" x14ac:dyDescent="0.25">
      <c r="A634" s="29" t="s">
        <v>13</v>
      </c>
      <c r="B634" s="29" t="s">
        <v>113</v>
      </c>
      <c r="C634" s="387">
        <v>1832.5630000000001</v>
      </c>
      <c r="D634" s="142">
        <v>1444.34</v>
      </c>
      <c r="E634" s="29"/>
      <c r="F634" s="29"/>
      <c r="G634" s="29"/>
      <c r="H634" s="29"/>
      <c r="I634" s="29"/>
      <c r="J634" s="29"/>
      <c r="K634" s="29"/>
      <c r="L634" s="29"/>
      <c r="M634" s="29"/>
    </row>
    <row r="635" spans="1:13" x14ac:dyDescent="0.25">
      <c r="A635" s="29" t="s">
        <v>13</v>
      </c>
      <c r="B635" s="29" t="s">
        <v>114</v>
      </c>
      <c r="C635" s="387">
        <v>319.77300000000002</v>
      </c>
      <c r="D635" s="142">
        <v>252.03</v>
      </c>
      <c r="E635" s="29"/>
      <c r="F635" s="29"/>
      <c r="G635" s="29"/>
      <c r="H635" s="29"/>
      <c r="I635" s="29"/>
      <c r="J635" s="29"/>
      <c r="K635" s="29"/>
      <c r="L635" s="29"/>
      <c r="M635" s="29"/>
    </row>
    <row r="636" spans="1:13" s="388" customFormat="1" x14ac:dyDescent="0.25">
      <c r="A636" s="29" t="s">
        <v>13</v>
      </c>
      <c r="B636" s="29" t="s">
        <v>115</v>
      </c>
      <c r="C636" s="387">
        <v>3780.0830000000001</v>
      </c>
      <c r="D636" s="142">
        <v>2979.29</v>
      </c>
      <c r="E636" s="29"/>
      <c r="F636" s="29"/>
      <c r="G636" s="29"/>
      <c r="H636" s="29"/>
      <c r="I636" s="29"/>
      <c r="J636" s="29"/>
      <c r="K636" s="29"/>
      <c r="L636" s="29"/>
      <c r="M636" s="29"/>
    </row>
    <row r="637" spans="1:13" x14ac:dyDescent="0.25">
      <c r="A637" s="29" t="s">
        <v>13</v>
      </c>
      <c r="B637" s="29" t="s">
        <v>116</v>
      </c>
      <c r="C637" s="387">
        <v>25660.482</v>
      </c>
      <c r="D637" s="142">
        <v>20224.45</v>
      </c>
      <c r="E637" s="29"/>
      <c r="F637" s="29"/>
      <c r="G637" s="29"/>
      <c r="H637" s="29"/>
      <c r="I637" s="29"/>
      <c r="J637" s="29"/>
      <c r="K637" s="29"/>
      <c r="L637" s="29"/>
      <c r="M637" s="29"/>
    </row>
    <row r="638" spans="1:13" x14ac:dyDescent="0.25">
      <c r="A638" s="29" t="s">
        <v>13</v>
      </c>
      <c r="B638" s="29" t="s">
        <v>117</v>
      </c>
      <c r="C638" s="387">
        <v>714.5</v>
      </c>
      <c r="D638" s="142">
        <v>563.14</v>
      </c>
      <c r="E638" s="29"/>
      <c r="F638" s="29"/>
      <c r="G638" s="29"/>
      <c r="H638" s="29"/>
      <c r="I638" s="29"/>
      <c r="J638" s="29"/>
      <c r="K638" s="29"/>
      <c r="L638" s="29"/>
      <c r="M638" s="29"/>
    </row>
    <row r="639" spans="1:13" x14ac:dyDescent="0.25">
      <c r="A639" s="29" t="s">
        <v>13</v>
      </c>
      <c r="B639" s="29" t="s">
        <v>536</v>
      </c>
      <c r="C639" s="387">
        <v>1000.827</v>
      </c>
      <c r="D639" s="142">
        <v>788.81</v>
      </c>
      <c r="E639" s="29"/>
      <c r="F639" s="29"/>
      <c r="G639" s="29"/>
      <c r="H639" s="29"/>
      <c r="I639" s="29"/>
      <c r="J639" s="29"/>
      <c r="K639" s="29"/>
      <c r="L639" s="29"/>
      <c r="M639" s="29"/>
    </row>
    <row r="640" spans="1:13" x14ac:dyDescent="0.25">
      <c r="A640" s="29" t="s">
        <v>13</v>
      </c>
      <c r="B640" s="29" t="s">
        <v>118</v>
      </c>
      <c r="C640" s="387">
        <v>1100.8</v>
      </c>
      <c r="D640" s="142">
        <v>867.6</v>
      </c>
      <c r="E640" s="29"/>
      <c r="F640" s="29"/>
      <c r="G640" s="29"/>
      <c r="H640" s="29"/>
      <c r="I640" s="29"/>
      <c r="J640" s="29"/>
      <c r="K640" s="29"/>
      <c r="L640" s="29"/>
      <c r="M640" s="29"/>
    </row>
    <row r="641" spans="1:13" x14ac:dyDescent="0.25">
      <c r="A641" s="29" t="s">
        <v>13</v>
      </c>
      <c r="B641" s="29" t="s">
        <v>119</v>
      </c>
      <c r="C641" s="387">
        <v>366.798</v>
      </c>
      <c r="D641" s="142">
        <v>289.08999999999997</v>
      </c>
      <c r="E641" s="29"/>
      <c r="F641" s="29"/>
      <c r="G641" s="29"/>
      <c r="H641" s="29"/>
      <c r="I641" s="29"/>
      <c r="J641" s="29"/>
      <c r="K641" s="29"/>
      <c r="L641" s="29"/>
      <c r="M641" s="29"/>
    </row>
    <row r="642" spans="1:13" x14ac:dyDescent="0.25">
      <c r="A642" s="29" t="s">
        <v>13</v>
      </c>
      <c r="B642" s="29" t="s">
        <v>120</v>
      </c>
      <c r="C642" s="387">
        <v>4696.3530000000001</v>
      </c>
      <c r="D642" s="142">
        <v>3701.46</v>
      </c>
      <c r="E642" s="29"/>
      <c r="F642" s="29"/>
      <c r="G642" s="29"/>
      <c r="H642" s="29"/>
      <c r="I642" s="29"/>
      <c r="J642" s="29"/>
      <c r="K642" s="29"/>
      <c r="L642" s="29"/>
      <c r="M642" s="29"/>
    </row>
    <row r="643" spans="1:13" x14ac:dyDescent="0.25">
      <c r="A643" s="29" t="s">
        <v>13</v>
      </c>
      <c r="B643" s="29" t="s">
        <v>841</v>
      </c>
      <c r="C643" s="387">
        <v>5362.5649999999996</v>
      </c>
      <c r="D643" s="142">
        <v>4226.53</v>
      </c>
      <c r="E643" s="29"/>
      <c r="F643" s="29"/>
      <c r="G643" s="29"/>
      <c r="H643" s="29"/>
      <c r="I643" s="29"/>
      <c r="J643" s="29"/>
      <c r="K643" s="29"/>
      <c r="L643" s="29"/>
      <c r="M643" s="29"/>
    </row>
    <row r="644" spans="1:13" x14ac:dyDescent="0.25">
      <c r="A644" s="29" t="s">
        <v>13</v>
      </c>
      <c r="B644" s="29" t="s">
        <v>121</v>
      </c>
      <c r="C644" s="387">
        <v>821.03499999999997</v>
      </c>
      <c r="D644" s="142">
        <v>647.1</v>
      </c>
      <c r="E644" s="29"/>
      <c r="F644" s="29"/>
      <c r="G644" s="29"/>
      <c r="H644" s="29"/>
      <c r="I644" s="29"/>
      <c r="J644" s="29"/>
      <c r="K644" s="29"/>
      <c r="L644" s="29"/>
      <c r="M644" s="29"/>
    </row>
    <row r="645" spans="1:13" x14ac:dyDescent="0.25">
      <c r="A645" s="29" t="s">
        <v>12</v>
      </c>
      <c r="B645" s="29" t="s">
        <v>122</v>
      </c>
      <c r="C645" s="387">
        <v>842675.33909999998</v>
      </c>
      <c r="D645" s="142">
        <v>415557.27</v>
      </c>
      <c r="E645" s="29"/>
      <c r="F645" s="29"/>
      <c r="G645" s="29"/>
      <c r="H645" s="29"/>
      <c r="I645" s="29"/>
      <c r="J645" s="29"/>
      <c r="K645" s="29"/>
      <c r="L645" s="29"/>
      <c r="M645" s="29"/>
    </row>
    <row r="646" spans="1:13" x14ac:dyDescent="0.25">
      <c r="A646" s="29" t="s">
        <v>11</v>
      </c>
      <c r="B646" s="29" t="s">
        <v>123</v>
      </c>
      <c r="C646" s="387">
        <v>2802.7928000000002</v>
      </c>
      <c r="D646" s="142">
        <v>3455.99</v>
      </c>
      <c r="E646" s="29"/>
      <c r="F646" s="29"/>
      <c r="G646" s="29"/>
      <c r="H646" s="29"/>
      <c r="I646" s="29"/>
      <c r="J646" s="29"/>
      <c r="K646" s="29"/>
      <c r="L646" s="29"/>
      <c r="M646" s="29"/>
    </row>
    <row r="647" spans="1:13" x14ac:dyDescent="0.25">
      <c r="A647" s="29" t="s">
        <v>11</v>
      </c>
      <c r="B647" s="29" t="s">
        <v>124</v>
      </c>
      <c r="C647" s="387">
        <v>710.80100000000004</v>
      </c>
      <c r="D647" s="142">
        <v>876.45</v>
      </c>
      <c r="E647" s="29"/>
      <c r="F647" s="29"/>
      <c r="G647" s="29"/>
      <c r="H647" s="29"/>
      <c r="I647" s="29"/>
      <c r="J647" s="29"/>
      <c r="K647" s="29"/>
      <c r="L647" s="29"/>
      <c r="M647" s="29"/>
    </row>
    <row r="648" spans="1:13" x14ac:dyDescent="0.25">
      <c r="A648" s="29" t="s">
        <v>11</v>
      </c>
      <c r="B648" s="29" t="s">
        <v>125</v>
      </c>
      <c r="C648" s="387">
        <v>2.9902000000000002</v>
      </c>
      <c r="D648" s="142">
        <v>3.69</v>
      </c>
      <c r="E648" s="29"/>
      <c r="F648" s="29"/>
      <c r="G648" s="29"/>
      <c r="H648" s="29"/>
      <c r="I648" s="29"/>
      <c r="J648" s="29"/>
      <c r="K648" s="29"/>
      <c r="L648" s="29"/>
      <c r="M648" s="29"/>
    </row>
    <row r="649" spans="1:13" x14ac:dyDescent="0.25">
      <c r="A649" s="29" t="s">
        <v>11</v>
      </c>
      <c r="B649" s="29" t="s">
        <v>126</v>
      </c>
      <c r="C649" s="387">
        <v>0</v>
      </c>
      <c r="D649" s="142">
        <v>0</v>
      </c>
      <c r="E649" s="29"/>
      <c r="F649" s="29"/>
      <c r="G649" s="29"/>
      <c r="H649" s="29"/>
      <c r="I649" s="29"/>
      <c r="J649" s="29"/>
      <c r="K649" s="29"/>
      <c r="L649" s="29"/>
      <c r="M649" s="29"/>
    </row>
    <row r="650" spans="1:13" x14ac:dyDescent="0.25">
      <c r="A650" s="29" t="s">
        <v>11</v>
      </c>
      <c r="B650" s="29" t="s">
        <v>127</v>
      </c>
      <c r="C650" s="387">
        <v>0.77</v>
      </c>
      <c r="D650" s="142">
        <v>0.95</v>
      </c>
      <c r="E650" s="29"/>
      <c r="F650" s="29"/>
      <c r="G650" s="29"/>
      <c r="H650" s="29"/>
      <c r="I650" s="29"/>
      <c r="J650" s="29"/>
      <c r="K650" s="29"/>
      <c r="L650" s="29"/>
      <c r="M650" s="29"/>
    </row>
    <row r="651" spans="1:13" x14ac:dyDescent="0.25">
      <c r="A651" s="29" t="s">
        <v>11</v>
      </c>
      <c r="B651" s="29" t="s">
        <v>128</v>
      </c>
      <c r="C651" s="387">
        <v>469.161</v>
      </c>
      <c r="D651" s="142">
        <v>578.5</v>
      </c>
      <c r="E651" s="29"/>
      <c r="F651" s="29"/>
      <c r="G651" s="29"/>
      <c r="H651" s="29"/>
      <c r="I651" s="29"/>
      <c r="J651" s="29"/>
      <c r="K651" s="29"/>
      <c r="L651" s="29"/>
      <c r="M651" s="29"/>
    </row>
    <row r="652" spans="1:13" x14ac:dyDescent="0.25">
      <c r="A652" s="29" t="s">
        <v>11</v>
      </c>
      <c r="B652" s="29" t="s">
        <v>129</v>
      </c>
      <c r="C652" s="387">
        <v>4163.4132</v>
      </c>
      <c r="D652" s="142">
        <v>5133.7</v>
      </c>
      <c r="E652" s="29"/>
      <c r="F652" s="29"/>
      <c r="G652" s="29"/>
      <c r="H652" s="29"/>
      <c r="I652" s="29"/>
      <c r="J652" s="29"/>
      <c r="K652" s="29"/>
      <c r="L652" s="29"/>
      <c r="M652" s="29"/>
    </row>
    <row r="653" spans="1:13" x14ac:dyDescent="0.25">
      <c r="A653" s="29" t="s">
        <v>11</v>
      </c>
      <c r="B653" s="29" t="s">
        <v>130</v>
      </c>
      <c r="C653" s="387">
        <v>288.9753</v>
      </c>
      <c r="D653" s="142">
        <v>356.32</v>
      </c>
      <c r="E653" s="29"/>
      <c r="F653" s="29"/>
      <c r="G653" s="29"/>
      <c r="H653" s="29"/>
      <c r="I653" s="29"/>
      <c r="J653" s="29"/>
      <c r="K653" s="29"/>
      <c r="L653" s="29"/>
      <c r="M653" s="29"/>
    </row>
    <row r="654" spans="1:13" x14ac:dyDescent="0.25">
      <c r="A654" s="29" t="s">
        <v>11</v>
      </c>
      <c r="B654" s="29" t="s">
        <v>383</v>
      </c>
      <c r="C654" s="387">
        <v>897.07870000000003</v>
      </c>
      <c r="D654" s="142">
        <v>1106.1400000000001</v>
      </c>
      <c r="E654" s="29"/>
      <c r="F654" s="29"/>
      <c r="G654" s="29"/>
      <c r="H654" s="29"/>
      <c r="I654" s="29"/>
      <c r="J654" s="29"/>
      <c r="K654" s="29"/>
      <c r="L654" s="29"/>
      <c r="M654" s="29"/>
    </row>
    <row r="655" spans="1:13" x14ac:dyDescent="0.25">
      <c r="A655" s="29" t="s">
        <v>11</v>
      </c>
      <c r="B655" s="29" t="s">
        <v>131</v>
      </c>
      <c r="C655" s="387">
        <v>5622.1625999999997</v>
      </c>
      <c r="D655" s="142">
        <v>6932.41</v>
      </c>
      <c r="E655" s="29"/>
      <c r="F655" s="29"/>
      <c r="G655" s="29"/>
      <c r="H655" s="29"/>
      <c r="I655" s="29"/>
      <c r="J655" s="29"/>
      <c r="K655" s="29"/>
      <c r="L655" s="29"/>
      <c r="M655" s="29"/>
    </row>
    <row r="656" spans="1:13" x14ac:dyDescent="0.25">
      <c r="A656" s="29" t="s">
        <v>11</v>
      </c>
      <c r="B656" s="29" t="s">
        <v>323</v>
      </c>
      <c r="C656" s="387">
        <v>6743.8959000000004</v>
      </c>
      <c r="D656" s="142">
        <v>8315.57</v>
      </c>
      <c r="E656" s="29"/>
      <c r="F656" s="29"/>
      <c r="G656" s="29"/>
      <c r="H656" s="29"/>
      <c r="I656" s="29"/>
      <c r="J656" s="29"/>
      <c r="K656" s="29"/>
      <c r="L656" s="29"/>
      <c r="M656" s="29"/>
    </row>
    <row r="657" spans="1:13" x14ac:dyDescent="0.25">
      <c r="A657" s="29" t="s">
        <v>11</v>
      </c>
      <c r="B657" s="29" t="s">
        <v>420</v>
      </c>
      <c r="C657" s="387">
        <v>0</v>
      </c>
      <c r="D657" s="142">
        <v>0</v>
      </c>
      <c r="E657" s="29"/>
      <c r="F657" s="29"/>
      <c r="G657" s="29"/>
      <c r="H657" s="29"/>
      <c r="I657" s="29"/>
      <c r="J657" s="29"/>
      <c r="K657" s="29"/>
      <c r="L657" s="29"/>
      <c r="M657" s="29"/>
    </row>
    <row r="658" spans="1:13" x14ac:dyDescent="0.25">
      <c r="A658" s="29" t="s">
        <v>11</v>
      </c>
      <c r="B658" s="29" t="s">
        <v>449</v>
      </c>
      <c r="C658" s="387">
        <v>3246.4994000000002</v>
      </c>
      <c r="D658" s="142">
        <v>4003.1</v>
      </c>
      <c r="E658" s="29"/>
      <c r="F658" s="29"/>
      <c r="G658" s="29"/>
      <c r="H658" s="29"/>
      <c r="I658" s="29"/>
      <c r="J658" s="29"/>
      <c r="K658" s="29"/>
      <c r="L658" s="29"/>
      <c r="M658" s="29"/>
    </row>
    <row r="659" spans="1:13" x14ac:dyDescent="0.25">
      <c r="A659" s="29" t="s">
        <v>11</v>
      </c>
      <c r="B659" s="29" t="s">
        <v>534</v>
      </c>
      <c r="C659" s="387">
        <v>89.024000000000001</v>
      </c>
      <c r="D659" s="142">
        <v>109.77</v>
      </c>
      <c r="E659" s="29"/>
      <c r="F659" s="29"/>
      <c r="G659" s="29"/>
      <c r="H659" s="29"/>
      <c r="I659" s="29"/>
      <c r="J659" s="29"/>
      <c r="K659" s="29"/>
      <c r="L659" s="29"/>
      <c r="M659" s="29"/>
    </row>
    <row r="660" spans="1:13" x14ac:dyDescent="0.25">
      <c r="A660" s="29" t="s">
        <v>11</v>
      </c>
      <c r="B660" s="29" t="s">
        <v>811</v>
      </c>
      <c r="C660" s="387">
        <v>268.77100000000002</v>
      </c>
      <c r="D660" s="142">
        <v>331.41</v>
      </c>
      <c r="E660" s="29"/>
      <c r="F660" s="29"/>
      <c r="G660" s="29"/>
      <c r="H660" s="29"/>
      <c r="I660" s="29"/>
      <c r="J660" s="29"/>
      <c r="K660" s="29"/>
      <c r="L660" s="29"/>
      <c r="M660" s="29"/>
    </row>
    <row r="661" spans="1:13" x14ac:dyDescent="0.25">
      <c r="A661" s="29" t="s">
        <v>11</v>
      </c>
      <c r="B661" s="29" t="s">
        <v>925</v>
      </c>
      <c r="C661" s="387">
        <v>1551.4952000000001</v>
      </c>
      <c r="D661" s="142">
        <v>1913.07</v>
      </c>
      <c r="E661" s="29"/>
      <c r="F661" s="29"/>
      <c r="G661" s="29"/>
      <c r="H661" s="29"/>
      <c r="I661" s="29"/>
      <c r="J661" s="29"/>
      <c r="K661" s="29"/>
      <c r="L661" s="29"/>
      <c r="M661" s="29"/>
    </row>
    <row r="662" spans="1:13" x14ac:dyDescent="0.25">
      <c r="A662" s="29" t="s">
        <v>11</v>
      </c>
      <c r="B662" s="29" t="s">
        <v>132</v>
      </c>
      <c r="C662" s="387">
        <v>183029.97289999999</v>
      </c>
      <c r="D662" s="142">
        <v>225685.26</v>
      </c>
      <c r="E662" s="29"/>
      <c r="F662" s="29"/>
      <c r="G662" s="29"/>
      <c r="H662" s="29"/>
      <c r="I662" s="29"/>
      <c r="J662" s="29"/>
      <c r="K662" s="29"/>
      <c r="L662" s="29"/>
      <c r="M662" s="29"/>
    </row>
    <row r="663" spans="1:13" x14ac:dyDescent="0.25">
      <c r="A663" s="29" t="s">
        <v>11</v>
      </c>
      <c r="B663" s="29" t="s">
        <v>133</v>
      </c>
      <c r="C663" s="387">
        <v>137888.71220000001</v>
      </c>
      <c r="D663" s="142">
        <v>170023.79</v>
      </c>
      <c r="E663" s="29"/>
      <c r="F663" s="29"/>
      <c r="G663" s="29"/>
      <c r="H663" s="29"/>
      <c r="I663" s="29"/>
      <c r="J663" s="29"/>
      <c r="K663" s="29"/>
      <c r="L663" s="29"/>
      <c r="M663" s="29"/>
    </row>
    <row r="664" spans="1:13" x14ac:dyDescent="0.25">
      <c r="A664" s="29" t="s">
        <v>11</v>
      </c>
      <c r="B664" s="29" t="s">
        <v>134</v>
      </c>
      <c r="C664" s="387">
        <v>76234.052299999996</v>
      </c>
      <c r="D664" s="142">
        <v>94000.46</v>
      </c>
      <c r="E664" s="29"/>
      <c r="F664" s="29"/>
      <c r="G664" s="29"/>
      <c r="H664" s="29"/>
      <c r="I664" s="29"/>
      <c r="J664" s="29"/>
      <c r="K664" s="29"/>
      <c r="L664" s="29"/>
      <c r="M664" s="29"/>
    </row>
    <row r="665" spans="1:13" x14ac:dyDescent="0.25">
      <c r="A665" s="29" t="s">
        <v>11</v>
      </c>
      <c r="B665" s="29" t="s">
        <v>135</v>
      </c>
      <c r="C665" s="387">
        <v>54894.713199999998</v>
      </c>
      <c r="D665" s="142">
        <v>67687.97</v>
      </c>
      <c r="E665" s="29"/>
      <c r="F665" s="29"/>
      <c r="G665" s="29"/>
      <c r="H665" s="29"/>
      <c r="I665" s="29"/>
      <c r="J665" s="29"/>
      <c r="K665" s="29"/>
      <c r="L665" s="29"/>
      <c r="M665" s="29"/>
    </row>
    <row r="666" spans="1:13" x14ac:dyDescent="0.25">
      <c r="A666" s="29" t="s">
        <v>11</v>
      </c>
      <c r="B666" s="29" t="s">
        <v>136</v>
      </c>
      <c r="C666" s="387">
        <v>12222.5957</v>
      </c>
      <c r="D666" s="142">
        <v>15071.08</v>
      </c>
      <c r="E666" s="29"/>
      <c r="F666" s="29"/>
      <c r="G666" s="29"/>
      <c r="H666" s="29"/>
      <c r="I666" s="29"/>
      <c r="J666" s="29"/>
      <c r="K666" s="29"/>
      <c r="L666" s="29"/>
      <c r="M666" s="29"/>
    </row>
    <row r="667" spans="1:13" x14ac:dyDescent="0.25">
      <c r="A667" s="29" t="s">
        <v>11</v>
      </c>
      <c r="B667" s="29" t="s">
        <v>137</v>
      </c>
      <c r="C667" s="387">
        <v>3155.1383000000001</v>
      </c>
      <c r="D667" s="142">
        <v>3890.45</v>
      </c>
      <c r="E667" s="29"/>
      <c r="F667" s="29"/>
      <c r="G667" s="29"/>
      <c r="H667" s="29"/>
      <c r="I667" s="29"/>
      <c r="J667" s="29"/>
      <c r="K667" s="29"/>
      <c r="L667" s="29"/>
      <c r="M667" s="29"/>
    </row>
    <row r="668" spans="1:13" x14ac:dyDescent="0.25">
      <c r="A668" s="29" t="s">
        <v>11</v>
      </c>
      <c r="B668" s="29" t="s">
        <v>138</v>
      </c>
      <c r="C668" s="387">
        <v>11284.1005</v>
      </c>
      <c r="D668" s="142">
        <v>13913.87</v>
      </c>
      <c r="E668" s="29"/>
      <c r="F668" s="29"/>
      <c r="G668" s="29"/>
      <c r="H668" s="29"/>
      <c r="I668" s="29"/>
      <c r="J668" s="29"/>
      <c r="K668" s="29"/>
      <c r="L668" s="29"/>
      <c r="M668" s="29"/>
    </row>
    <row r="669" spans="1:13" x14ac:dyDescent="0.25">
      <c r="A669" s="29" t="s">
        <v>11</v>
      </c>
      <c r="B669" s="29" t="s">
        <v>139</v>
      </c>
      <c r="C669" s="387">
        <v>813.67859999999996</v>
      </c>
      <c r="D669" s="142">
        <v>1003.31</v>
      </c>
      <c r="E669" s="29"/>
      <c r="F669" s="29"/>
      <c r="G669" s="29"/>
      <c r="H669" s="29"/>
      <c r="I669" s="29"/>
      <c r="J669" s="29"/>
      <c r="K669" s="29"/>
      <c r="L669" s="29"/>
      <c r="M669" s="29"/>
    </row>
    <row r="670" spans="1:13" x14ac:dyDescent="0.25">
      <c r="A670" s="29" t="s">
        <v>11</v>
      </c>
      <c r="B670" s="29" t="s">
        <v>140</v>
      </c>
      <c r="C670" s="387">
        <v>151.24789999999999</v>
      </c>
      <c r="D670" s="142">
        <v>186.5</v>
      </c>
      <c r="E670" s="29"/>
      <c r="F670" s="29"/>
      <c r="G670" s="29"/>
      <c r="H670" s="29"/>
      <c r="I670" s="29"/>
      <c r="J670" s="29"/>
      <c r="K670" s="29"/>
      <c r="L670" s="29"/>
      <c r="M670" s="29"/>
    </row>
    <row r="671" spans="1:13" x14ac:dyDescent="0.25">
      <c r="A671" s="29" t="s">
        <v>11</v>
      </c>
      <c r="B671" s="29" t="s">
        <v>141</v>
      </c>
      <c r="C671" s="387">
        <v>23.608000000000001</v>
      </c>
      <c r="D671" s="142">
        <v>29.11</v>
      </c>
      <c r="E671" s="29"/>
      <c r="F671" s="29"/>
      <c r="G671" s="29"/>
      <c r="H671" s="29"/>
      <c r="I671" s="29"/>
      <c r="J671" s="29"/>
      <c r="K671" s="29"/>
      <c r="L671" s="29"/>
      <c r="M671" s="29"/>
    </row>
    <row r="672" spans="1:13" x14ac:dyDescent="0.25">
      <c r="A672" s="29" t="s">
        <v>11</v>
      </c>
      <c r="B672" s="29" t="s">
        <v>142</v>
      </c>
      <c r="C672" s="387">
        <v>21.3264</v>
      </c>
      <c r="D672" s="142">
        <v>26.3</v>
      </c>
      <c r="E672" s="29"/>
      <c r="F672" s="29"/>
      <c r="G672" s="29"/>
      <c r="H672" s="29"/>
      <c r="I672" s="29"/>
      <c r="J672" s="29"/>
      <c r="K672" s="29"/>
      <c r="L672" s="29"/>
      <c r="M672" s="29"/>
    </row>
    <row r="673" spans="1:13" x14ac:dyDescent="0.25">
      <c r="A673" s="29" t="s">
        <v>11</v>
      </c>
      <c r="B673" s="29" t="s">
        <v>143</v>
      </c>
      <c r="C673" s="387">
        <v>0.63019999999999998</v>
      </c>
      <c r="D673" s="142">
        <v>0.78</v>
      </c>
      <c r="E673" s="29"/>
      <c r="F673" s="29"/>
      <c r="G673" s="29"/>
      <c r="H673" s="29"/>
      <c r="I673" s="29"/>
      <c r="J673" s="29"/>
      <c r="K673" s="29"/>
      <c r="L673" s="29"/>
      <c r="M673" s="29"/>
    </row>
    <row r="674" spans="1:13" x14ac:dyDescent="0.25">
      <c r="A674" s="29" t="s">
        <v>11</v>
      </c>
      <c r="B674" s="29" t="s">
        <v>144</v>
      </c>
      <c r="C674" s="387">
        <v>0</v>
      </c>
      <c r="D674" s="142">
        <v>0</v>
      </c>
      <c r="E674" s="29"/>
      <c r="F674" s="29"/>
      <c r="G674" s="29"/>
      <c r="H674" s="29"/>
      <c r="I674" s="29"/>
      <c r="J674" s="29"/>
      <c r="K674" s="29"/>
      <c r="L674" s="29"/>
      <c r="M674" s="29"/>
    </row>
    <row r="675" spans="1:13" x14ac:dyDescent="0.25">
      <c r="A675" s="29" t="s">
        <v>11</v>
      </c>
      <c r="B675" s="29" t="s">
        <v>145</v>
      </c>
      <c r="C675" s="387">
        <v>297.36189999999999</v>
      </c>
      <c r="D675" s="142">
        <v>366.66</v>
      </c>
      <c r="E675" s="29"/>
      <c r="F675" s="29"/>
      <c r="G675" s="29"/>
      <c r="H675" s="29"/>
      <c r="I675" s="29"/>
      <c r="J675" s="29"/>
      <c r="K675" s="29"/>
      <c r="L675" s="29"/>
      <c r="M675" s="29"/>
    </row>
    <row r="676" spans="1:13" x14ac:dyDescent="0.25">
      <c r="A676" s="29" t="s">
        <v>11</v>
      </c>
      <c r="B676" s="29" t="s">
        <v>146</v>
      </c>
      <c r="C676" s="387">
        <v>611.69889999999998</v>
      </c>
      <c r="D676" s="142">
        <v>754.26</v>
      </c>
      <c r="E676" s="29"/>
      <c r="F676" s="29"/>
      <c r="G676" s="29"/>
      <c r="H676" s="29"/>
      <c r="I676" s="29"/>
      <c r="J676" s="29"/>
      <c r="K676" s="29"/>
      <c r="L676" s="29"/>
      <c r="M676" s="29"/>
    </row>
    <row r="677" spans="1:13" x14ac:dyDescent="0.25">
      <c r="A677" s="29" t="s">
        <v>11</v>
      </c>
      <c r="B677" s="29" t="s">
        <v>147</v>
      </c>
      <c r="C677" s="387">
        <v>389.46969999999999</v>
      </c>
      <c r="D677" s="142">
        <v>480.24</v>
      </c>
      <c r="E677" s="29"/>
      <c r="F677" s="29"/>
      <c r="G677" s="29"/>
      <c r="H677" s="29"/>
      <c r="I677" s="29"/>
      <c r="J677" s="29"/>
      <c r="K677" s="29"/>
      <c r="L677" s="29"/>
      <c r="M677" s="29"/>
    </row>
    <row r="678" spans="1:13" x14ac:dyDescent="0.25">
      <c r="A678" s="29" t="s">
        <v>11</v>
      </c>
      <c r="B678" s="29" t="s">
        <v>148</v>
      </c>
      <c r="C678" s="387">
        <v>855.89880000000005</v>
      </c>
      <c r="D678" s="142">
        <v>1055.3699999999999</v>
      </c>
      <c r="E678" s="29"/>
      <c r="F678" s="29"/>
      <c r="G678" s="29"/>
      <c r="H678" s="29"/>
      <c r="I678" s="29"/>
      <c r="J678" s="29"/>
      <c r="K678" s="29"/>
      <c r="L678" s="29"/>
      <c r="M678" s="29"/>
    </row>
    <row r="679" spans="1:13" x14ac:dyDescent="0.25">
      <c r="A679" s="29" t="s">
        <v>11</v>
      </c>
      <c r="B679" s="29" t="s">
        <v>149</v>
      </c>
      <c r="C679" s="387">
        <v>0</v>
      </c>
      <c r="D679" s="142">
        <v>0</v>
      </c>
      <c r="E679" s="29"/>
      <c r="F679" s="29"/>
      <c r="G679" s="29"/>
      <c r="H679" s="29"/>
      <c r="I679" s="29"/>
      <c r="J679" s="29"/>
      <c r="K679" s="29"/>
      <c r="L679" s="29"/>
      <c r="M679" s="29"/>
    </row>
    <row r="680" spans="1:13" x14ac:dyDescent="0.25">
      <c r="A680" s="29" t="s">
        <v>11</v>
      </c>
      <c r="B680" s="29" t="s">
        <v>150</v>
      </c>
      <c r="C680" s="387">
        <v>349.27100000000002</v>
      </c>
      <c r="D680" s="142">
        <v>430.67</v>
      </c>
      <c r="E680" s="29"/>
      <c r="F680" s="29"/>
      <c r="G680" s="29"/>
      <c r="H680" s="29"/>
      <c r="I680" s="29"/>
      <c r="J680" s="29"/>
      <c r="K680" s="29"/>
      <c r="L680" s="29"/>
      <c r="M680" s="29"/>
    </row>
    <row r="681" spans="1:13" x14ac:dyDescent="0.25">
      <c r="A681" s="29" t="s">
        <v>11</v>
      </c>
      <c r="B681" s="29" t="s">
        <v>151</v>
      </c>
      <c r="C681" s="387">
        <v>155.16900000000001</v>
      </c>
      <c r="D681" s="142">
        <v>191.33</v>
      </c>
      <c r="E681" s="29"/>
      <c r="F681" s="29"/>
      <c r="G681" s="29"/>
      <c r="H681" s="29"/>
      <c r="I681" s="29"/>
      <c r="J681" s="29"/>
      <c r="K681" s="29"/>
      <c r="L681" s="29"/>
      <c r="M681" s="29"/>
    </row>
    <row r="682" spans="1:13" x14ac:dyDescent="0.25">
      <c r="A682" s="29" t="s">
        <v>11</v>
      </c>
      <c r="B682" s="29" t="s">
        <v>152</v>
      </c>
      <c r="C682" s="387">
        <v>329.27949999999998</v>
      </c>
      <c r="D682" s="142">
        <v>406.02</v>
      </c>
      <c r="E682" s="29"/>
      <c r="F682" s="29"/>
      <c r="G682" s="29"/>
      <c r="H682" s="29"/>
      <c r="I682" s="29"/>
      <c r="J682" s="29"/>
      <c r="K682" s="29"/>
      <c r="L682" s="29"/>
      <c r="M682" s="29"/>
    </row>
    <row r="683" spans="1:13" x14ac:dyDescent="0.25">
      <c r="A683" s="29" t="s">
        <v>11</v>
      </c>
      <c r="B683" s="29" t="s">
        <v>153</v>
      </c>
      <c r="C683" s="387">
        <v>19.1556</v>
      </c>
      <c r="D683" s="142">
        <v>23.62</v>
      </c>
      <c r="E683" s="29"/>
      <c r="F683" s="29"/>
      <c r="G683" s="29"/>
      <c r="H683" s="29"/>
      <c r="I683" s="29"/>
      <c r="J683" s="29"/>
      <c r="K683" s="29"/>
      <c r="L683" s="29"/>
      <c r="M683" s="29"/>
    </row>
    <row r="684" spans="1:13" x14ac:dyDescent="0.25">
      <c r="A684" s="29" t="s">
        <v>11</v>
      </c>
      <c r="B684" s="29" t="s">
        <v>154</v>
      </c>
      <c r="C684" s="387">
        <v>31.950099999999999</v>
      </c>
      <c r="D684" s="142">
        <v>39.4</v>
      </c>
      <c r="E684" s="29"/>
      <c r="F684" s="29"/>
      <c r="G684" s="29"/>
      <c r="H684" s="29"/>
      <c r="I684" s="29"/>
      <c r="J684" s="29"/>
      <c r="K684" s="29"/>
      <c r="L684" s="29"/>
      <c r="M684" s="29"/>
    </row>
    <row r="685" spans="1:13" x14ac:dyDescent="0.25">
      <c r="A685" s="29" t="s">
        <v>11</v>
      </c>
      <c r="B685" s="29" t="s">
        <v>324</v>
      </c>
      <c r="C685" s="387">
        <v>220.9024</v>
      </c>
      <c r="D685" s="142">
        <v>272.38</v>
      </c>
      <c r="E685" s="29"/>
      <c r="F685" s="29"/>
      <c r="G685" s="29"/>
      <c r="H685" s="29"/>
      <c r="I685" s="29"/>
      <c r="J685" s="29"/>
      <c r="K685" s="29"/>
      <c r="L685" s="29"/>
      <c r="M685" s="29"/>
    </row>
    <row r="686" spans="1:13" x14ac:dyDescent="0.25">
      <c r="A686" s="29" t="s">
        <v>11</v>
      </c>
      <c r="B686" s="29" t="s">
        <v>421</v>
      </c>
      <c r="C686" s="387">
        <v>0</v>
      </c>
      <c r="D686" s="142">
        <v>0</v>
      </c>
      <c r="E686" s="29"/>
      <c r="F686" s="29"/>
      <c r="G686" s="29"/>
      <c r="H686" s="29"/>
      <c r="I686" s="29"/>
      <c r="J686" s="29"/>
      <c r="K686" s="29"/>
      <c r="L686" s="29"/>
      <c r="M686" s="29"/>
    </row>
    <row r="687" spans="1:13" x14ac:dyDescent="0.25">
      <c r="A687" s="29" t="s">
        <v>11</v>
      </c>
      <c r="B687" s="29" t="s">
        <v>422</v>
      </c>
      <c r="C687" s="387">
        <v>29.04</v>
      </c>
      <c r="D687" s="142">
        <v>35.81</v>
      </c>
      <c r="E687" s="29"/>
      <c r="F687" s="29"/>
      <c r="G687" s="29"/>
      <c r="H687" s="29"/>
      <c r="I687" s="29"/>
      <c r="J687" s="29"/>
      <c r="K687" s="29"/>
      <c r="L687" s="29"/>
      <c r="M687" s="29"/>
    </row>
    <row r="688" spans="1:13" x14ac:dyDescent="0.25">
      <c r="A688" s="29" t="s">
        <v>11</v>
      </c>
      <c r="B688" s="29" t="s">
        <v>689</v>
      </c>
      <c r="C688" s="387">
        <v>62.218800000000002</v>
      </c>
      <c r="D688" s="142">
        <v>76.72</v>
      </c>
      <c r="E688" s="29"/>
      <c r="F688" s="29"/>
      <c r="G688" s="29"/>
      <c r="H688" s="29"/>
      <c r="I688" s="29"/>
      <c r="J688" s="29"/>
      <c r="K688" s="29"/>
      <c r="L688" s="29"/>
      <c r="M688" s="29"/>
    </row>
    <row r="689" spans="1:13" x14ac:dyDescent="0.25">
      <c r="A689" s="29" t="s">
        <v>11</v>
      </c>
      <c r="B689" s="29" t="s">
        <v>842</v>
      </c>
      <c r="C689" s="387">
        <v>72.734800000000007</v>
      </c>
      <c r="D689" s="142">
        <v>89.69</v>
      </c>
      <c r="E689" s="29"/>
      <c r="F689" s="29"/>
      <c r="G689" s="29"/>
      <c r="H689" s="29"/>
      <c r="I689" s="29"/>
      <c r="J689" s="29"/>
      <c r="K689" s="29"/>
      <c r="L689" s="29"/>
      <c r="M689" s="29"/>
    </row>
    <row r="690" spans="1:13" x14ac:dyDescent="0.25">
      <c r="A690" s="29" t="s">
        <v>11</v>
      </c>
      <c r="B690" s="29" t="s">
        <v>877</v>
      </c>
      <c r="C690" s="387">
        <v>7.4889999999999999</v>
      </c>
      <c r="D690" s="142">
        <v>9.23</v>
      </c>
      <c r="E690" s="29"/>
      <c r="F690" s="29"/>
      <c r="G690" s="29"/>
      <c r="H690" s="29"/>
      <c r="I690" s="29"/>
      <c r="J690" s="29"/>
      <c r="K690" s="29"/>
      <c r="L690" s="29"/>
      <c r="M690" s="29"/>
    </row>
    <row r="691" spans="1:13" x14ac:dyDescent="0.25">
      <c r="A691" s="29" t="s">
        <v>11</v>
      </c>
      <c r="B691" s="29" t="s">
        <v>155</v>
      </c>
      <c r="C691" s="387">
        <v>20650.481800000001</v>
      </c>
      <c r="D691" s="142">
        <v>25463.09</v>
      </c>
      <c r="E691" s="29"/>
      <c r="F691" s="29"/>
      <c r="G691" s="29"/>
      <c r="H691" s="29"/>
      <c r="I691" s="29"/>
      <c r="J691" s="29"/>
      <c r="K691" s="29"/>
      <c r="L691" s="29"/>
      <c r="M691" s="29"/>
    </row>
    <row r="692" spans="1:13" x14ac:dyDescent="0.25">
      <c r="A692" s="29" t="s">
        <v>11</v>
      </c>
      <c r="B692" s="29" t="s">
        <v>156</v>
      </c>
      <c r="C692" s="387">
        <v>7801.4582</v>
      </c>
      <c r="D692" s="142">
        <v>9619.59</v>
      </c>
      <c r="E692" s="29"/>
      <c r="F692" s="29"/>
      <c r="G692" s="29"/>
      <c r="H692" s="29"/>
      <c r="I692" s="29"/>
      <c r="J692" s="29"/>
      <c r="K692" s="29"/>
      <c r="L692" s="29"/>
      <c r="M692" s="29"/>
    </row>
    <row r="693" spans="1:13" x14ac:dyDescent="0.25">
      <c r="A693" s="29" t="s">
        <v>10</v>
      </c>
      <c r="B693" s="29" t="s">
        <v>157</v>
      </c>
      <c r="C693" s="298">
        <v>4.5298533085280307E-3</v>
      </c>
      <c r="D693" s="142">
        <v>2918.01</v>
      </c>
      <c r="E693" s="29"/>
      <c r="F693" s="29"/>
      <c r="G693" s="29"/>
      <c r="H693" s="29"/>
      <c r="I693" s="29"/>
      <c r="J693" s="29"/>
      <c r="K693" s="29"/>
      <c r="L693" s="29"/>
      <c r="M693" s="29"/>
    </row>
    <row r="694" spans="1:13" x14ac:dyDescent="0.25">
      <c r="A694" s="29" t="s">
        <v>10</v>
      </c>
      <c r="B694" s="29" t="s">
        <v>158</v>
      </c>
      <c r="C694" s="298">
        <v>1.6529974829116365E-2</v>
      </c>
      <c r="D694" s="142">
        <v>10648.16</v>
      </c>
      <c r="E694" s="29"/>
      <c r="F694" s="29"/>
      <c r="G694" s="29"/>
      <c r="H694" s="29"/>
      <c r="I694" s="29"/>
      <c r="J694" s="29"/>
      <c r="K694" s="29"/>
      <c r="L694" s="29"/>
      <c r="M694" s="29"/>
    </row>
    <row r="695" spans="1:13" x14ac:dyDescent="0.25">
      <c r="A695" s="29" t="s">
        <v>10</v>
      </c>
      <c r="B695" s="29" t="s">
        <v>159</v>
      </c>
      <c r="C695" s="298">
        <v>7.840039987151641E-2</v>
      </c>
      <c r="D695" s="142">
        <v>50503.39</v>
      </c>
      <c r="E695" s="29"/>
      <c r="F695" s="29"/>
      <c r="G695" s="29"/>
      <c r="H695" s="29"/>
      <c r="I695" s="29"/>
      <c r="J695" s="29"/>
      <c r="K695" s="29"/>
      <c r="L695" s="29"/>
      <c r="M695" s="29"/>
    </row>
    <row r="696" spans="1:13" x14ac:dyDescent="0.25">
      <c r="A696" s="29" t="s">
        <v>10</v>
      </c>
      <c r="B696" s="29" t="s">
        <v>160</v>
      </c>
      <c r="C696" s="298">
        <v>5.9643308396384528E-3</v>
      </c>
      <c r="D696" s="142">
        <v>3842.06</v>
      </c>
      <c r="E696" s="29"/>
      <c r="F696" s="29"/>
      <c r="G696" s="29"/>
      <c r="H696" s="29"/>
      <c r="I696" s="29"/>
      <c r="J696" s="29"/>
      <c r="K696" s="29"/>
      <c r="L696" s="29"/>
      <c r="M696" s="29"/>
    </row>
    <row r="697" spans="1:13" x14ac:dyDescent="0.25">
      <c r="A697" s="29" t="s">
        <v>10</v>
      </c>
      <c r="B697" s="29" t="s">
        <v>161</v>
      </c>
      <c r="C697" s="298">
        <v>1.7073774196175472E-2</v>
      </c>
      <c r="D697" s="142">
        <v>10998.46</v>
      </c>
      <c r="E697" s="29"/>
      <c r="F697" s="29"/>
      <c r="G697" s="29"/>
      <c r="H697" s="29"/>
      <c r="I697" s="29"/>
      <c r="J697" s="29"/>
      <c r="K697" s="29"/>
      <c r="L697" s="29"/>
      <c r="M697" s="29"/>
    </row>
    <row r="698" spans="1:13" x14ac:dyDescent="0.25">
      <c r="A698" s="29" t="s">
        <v>10</v>
      </c>
      <c r="B698" s="29" t="s">
        <v>162</v>
      </c>
      <c r="C698" s="298">
        <v>4.1851255902269076E-2</v>
      </c>
      <c r="D698" s="142">
        <v>26959.439999999999</v>
      </c>
      <c r="E698" s="29"/>
      <c r="F698" s="29"/>
      <c r="G698" s="29"/>
      <c r="H698" s="29"/>
      <c r="I698" s="29"/>
      <c r="J698" s="29"/>
      <c r="K698" s="29"/>
      <c r="L698" s="29"/>
      <c r="M698" s="29"/>
    </row>
    <row r="699" spans="1:13" x14ac:dyDescent="0.25">
      <c r="A699" s="29" t="s">
        <v>10</v>
      </c>
      <c r="B699" s="29" t="s">
        <v>869</v>
      </c>
      <c r="C699" s="298">
        <v>4.7651609894593902E-4</v>
      </c>
      <c r="D699" s="142">
        <v>306.95999999999998</v>
      </c>
      <c r="E699" s="29"/>
      <c r="F699" s="29"/>
      <c r="G699" s="29"/>
      <c r="H699" s="29"/>
      <c r="I699" s="29"/>
      <c r="J699" s="29"/>
      <c r="K699" s="29"/>
      <c r="L699" s="29"/>
      <c r="M699" s="29"/>
    </row>
    <row r="700" spans="1:13" x14ac:dyDescent="0.25">
      <c r="A700" s="29" t="s">
        <v>10</v>
      </c>
      <c r="B700" s="29" t="s">
        <v>163</v>
      </c>
      <c r="C700" s="298">
        <v>1.9006474245093326E-2</v>
      </c>
      <c r="D700" s="142">
        <v>12243.45</v>
      </c>
      <c r="E700" s="29"/>
      <c r="F700" s="29"/>
      <c r="G700" s="29"/>
      <c r="H700" s="29"/>
      <c r="I700" s="29"/>
      <c r="J700" s="29"/>
      <c r="K700" s="29"/>
      <c r="L700" s="29"/>
      <c r="M700" s="29"/>
    </row>
    <row r="701" spans="1:13" x14ac:dyDescent="0.25">
      <c r="A701" s="29" t="s">
        <v>10</v>
      </c>
      <c r="B701" s="29" t="s">
        <v>164</v>
      </c>
      <c r="C701" s="298">
        <v>4.5511067322441048E-3</v>
      </c>
      <c r="D701" s="142">
        <v>2931.7</v>
      </c>
      <c r="E701" s="29"/>
      <c r="F701" s="29"/>
      <c r="G701" s="29"/>
      <c r="H701" s="29"/>
      <c r="I701" s="29"/>
      <c r="J701" s="29"/>
      <c r="K701" s="29"/>
      <c r="L701" s="29"/>
      <c r="M701" s="29"/>
    </row>
    <row r="702" spans="1:13" x14ac:dyDescent="0.25">
      <c r="A702" s="29" t="s">
        <v>10</v>
      </c>
      <c r="B702" s="29" t="s">
        <v>165</v>
      </c>
      <c r="C702" s="298">
        <v>4.5496207559873686E-2</v>
      </c>
      <c r="D702" s="142">
        <v>29307.42</v>
      </c>
      <c r="E702" s="29"/>
      <c r="F702" s="29"/>
      <c r="G702" s="29"/>
      <c r="H702" s="29"/>
      <c r="I702" s="29"/>
      <c r="J702" s="29"/>
      <c r="K702" s="29"/>
      <c r="L702" s="29"/>
      <c r="M702" s="29"/>
    </row>
    <row r="703" spans="1:13" x14ac:dyDescent="0.25">
      <c r="A703" s="29" t="s">
        <v>10</v>
      </c>
      <c r="B703" s="29" t="s">
        <v>870</v>
      </c>
      <c r="C703" s="298">
        <v>1.2491585540977549E-2</v>
      </c>
      <c r="D703" s="142">
        <v>8046.74</v>
      </c>
      <c r="E703" s="29"/>
      <c r="F703" s="29"/>
      <c r="G703" s="29"/>
      <c r="H703" s="29"/>
      <c r="I703" s="29"/>
      <c r="J703" s="29"/>
      <c r="K703" s="29"/>
      <c r="L703" s="29"/>
      <c r="M703" s="29"/>
    </row>
    <row r="704" spans="1:13" x14ac:dyDescent="0.25">
      <c r="A704" s="29" t="s">
        <v>10</v>
      </c>
      <c r="B704" s="29" t="s">
        <v>926</v>
      </c>
      <c r="C704" s="298">
        <v>2.9599631887620411E-3</v>
      </c>
      <c r="D704" s="142">
        <v>1906.73</v>
      </c>
      <c r="E704" s="29"/>
      <c r="F704" s="29"/>
      <c r="G704" s="29"/>
      <c r="H704" s="29"/>
      <c r="I704" s="29"/>
      <c r="J704" s="29"/>
      <c r="K704" s="29"/>
      <c r="L704" s="29"/>
      <c r="M704" s="29"/>
    </row>
    <row r="705" spans="1:13" x14ac:dyDescent="0.25">
      <c r="A705" s="29" t="s">
        <v>10</v>
      </c>
      <c r="B705" s="29" t="s">
        <v>166</v>
      </c>
      <c r="C705" s="298">
        <v>4.081098313807625E-5</v>
      </c>
      <c r="D705" s="142">
        <v>26.29</v>
      </c>
      <c r="E705" s="29"/>
      <c r="F705" s="29"/>
      <c r="G705" s="29"/>
      <c r="H705" s="29"/>
      <c r="I705" s="29"/>
      <c r="J705" s="29"/>
      <c r="K705" s="29"/>
      <c r="L705" s="29"/>
      <c r="M705" s="29"/>
    </row>
    <row r="706" spans="1:13" x14ac:dyDescent="0.25">
      <c r="A706" s="29" t="s">
        <v>10</v>
      </c>
      <c r="B706" s="29" t="s">
        <v>167</v>
      </c>
      <c r="C706" s="298">
        <v>4.6571834390747276E-3</v>
      </c>
      <c r="D706" s="142">
        <v>3000.03</v>
      </c>
      <c r="E706" s="29"/>
      <c r="F706" s="29"/>
      <c r="G706" s="29"/>
      <c r="H706" s="29"/>
      <c r="I706" s="29"/>
      <c r="J706" s="29"/>
      <c r="K706" s="29"/>
      <c r="L706" s="29"/>
      <c r="M706" s="29"/>
    </row>
    <row r="707" spans="1:13" x14ac:dyDescent="0.25">
      <c r="A707" s="29" t="s">
        <v>10</v>
      </c>
      <c r="B707" s="29" t="s">
        <v>830</v>
      </c>
      <c r="C707" s="298">
        <v>1.4026691641566922E-3</v>
      </c>
      <c r="D707" s="142">
        <v>903.56</v>
      </c>
      <c r="E707" s="29"/>
      <c r="F707" s="29"/>
      <c r="G707" s="29"/>
      <c r="H707" s="29"/>
      <c r="I707" s="29"/>
      <c r="J707" s="29"/>
      <c r="K707" s="29"/>
      <c r="L707" s="29"/>
      <c r="M707" s="29"/>
    </row>
    <row r="708" spans="1:13" x14ac:dyDescent="0.25">
      <c r="A708" s="29" t="s">
        <v>10</v>
      </c>
      <c r="B708" s="29" t="s">
        <v>907</v>
      </c>
      <c r="C708" s="298">
        <v>8.1393821937729069E-4</v>
      </c>
      <c r="D708" s="142">
        <v>524.32000000000005</v>
      </c>
      <c r="E708" s="29"/>
      <c r="F708" s="29"/>
      <c r="G708" s="29"/>
      <c r="H708" s="29"/>
      <c r="I708" s="29"/>
      <c r="J708" s="29"/>
      <c r="K708" s="29"/>
      <c r="L708" s="29"/>
      <c r="M708" s="29"/>
    </row>
    <row r="709" spans="1:13" x14ac:dyDescent="0.25">
      <c r="A709" s="29" t="s">
        <v>10</v>
      </c>
      <c r="B709" s="29" t="s">
        <v>168</v>
      </c>
      <c r="C709" s="298">
        <v>3.7969383119505096E-2</v>
      </c>
      <c r="D709" s="142">
        <v>24458.84</v>
      </c>
      <c r="E709" s="29"/>
      <c r="F709" s="29"/>
      <c r="G709" s="29"/>
      <c r="H709" s="29"/>
      <c r="I709" s="29"/>
      <c r="J709" s="29"/>
      <c r="K709" s="29"/>
      <c r="L709" s="29"/>
      <c r="M709" s="29"/>
    </row>
    <row r="710" spans="1:13" x14ac:dyDescent="0.25">
      <c r="A710" s="29" t="s">
        <v>10</v>
      </c>
      <c r="B710" s="29" t="s">
        <v>169</v>
      </c>
      <c r="C710" s="298">
        <v>9.8072672284546091E-3</v>
      </c>
      <c r="D710" s="142">
        <v>6317.57</v>
      </c>
      <c r="E710" s="29"/>
      <c r="F710" s="29"/>
      <c r="G710" s="29"/>
      <c r="H710" s="29"/>
      <c r="I710" s="29"/>
      <c r="J710" s="29"/>
      <c r="K710" s="29"/>
      <c r="L710" s="29"/>
      <c r="M710" s="29"/>
    </row>
    <row r="711" spans="1:13" x14ac:dyDescent="0.25">
      <c r="A711" s="29" t="s">
        <v>10</v>
      </c>
      <c r="B711" s="29" t="s">
        <v>170</v>
      </c>
      <c r="C711" s="298">
        <v>8.1373363270006455E-3</v>
      </c>
      <c r="D711" s="142">
        <v>5241.8500000000004</v>
      </c>
      <c r="E711" s="29"/>
      <c r="F711" s="29"/>
      <c r="G711" s="29"/>
      <c r="H711" s="29"/>
      <c r="I711" s="29"/>
      <c r="J711" s="29"/>
      <c r="K711" s="29"/>
      <c r="L711" s="29"/>
      <c r="M711" s="29"/>
    </row>
    <row r="712" spans="1:13" x14ac:dyDescent="0.25">
      <c r="A712" s="29" t="s">
        <v>10</v>
      </c>
      <c r="B712" s="29" t="s">
        <v>171</v>
      </c>
      <c r="C712" s="298">
        <v>5.5002446522667212E-3</v>
      </c>
      <c r="D712" s="142">
        <v>3543.11</v>
      </c>
      <c r="E712" s="29"/>
      <c r="F712" s="29"/>
      <c r="G712" s="29"/>
      <c r="H712" s="29"/>
      <c r="I712" s="29"/>
      <c r="J712" s="29"/>
      <c r="K712" s="29"/>
      <c r="L712" s="29"/>
      <c r="M712" s="29"/>
    </row>
    <row r="713" spans="1:13" x14ac:dyDescent="0.25">
      <c r="A713" s="29" t="s">
        <v>10</v>
      </c>
      <c r="B713" s="29" t="s">
        <v>172</v>
      </c>
      <c r="C713" s="298">
        <v>0.1449506101824328</v>
      </c>
      <c r="D713" s="142">
        <v>93373.209999999992</v>
      </c>
      <c r="E713" s="29"/>
      <c r="F713" s="29"/>
      <c r="G713" s="29"/>
      <c r="H713" s="29"/>
      <c r="I713" s="29"/>
      <c r="J713" s="29"/>
      <c r="K713" s="29"/>
      <c r="L713" s="29"/>
      <c r="M713" s="29"/>
    </row>
    <row r="714" spans="1:13" x14ac:dyDescent="0.25">
      <c r="A714" s="29" t="s">
        <v>10</v>
      </c>
      <c r="B714" s="29" t="s">
        <v>173</v>
      </c>
      <c r="C714" s="298">
        <v>0.12875196601699496</v>
      </c>
      <c r="D714" s="142">
        <v>82938.48</v>
      </c>
      <c r="E714" s="29"/>
      <c r="F714" s="29"/>
      <c r="G714" s="29"/>
      <c r="H714" s="29"/>
      <c r="I714" s="29"/>
      <c r="J714" s="29"/>
      <c r="K714" s="29"/>
      <c r="L714" s="29"/>
      <c r="M714" s="29"/>
    </row>
    <row r="715" spans="1:13" x14ac:dyDescent="0.25">
      <c r="A715" s="29" t="s">
        <v>10</v>
      </c>
      <c r="B715" s="29" t="s">
        <v>174</v>
      </c>
      <c r="C715" s="298">
        <v>0.32235138699405452</v>
      </c>
      <c r="D715" s="142">
        <v>207649.95</v>
      </c>
      <c r="E715" s="29"/>
      <c r="F715" s="29"/>
      <c r="G715" s="29"/>
      <c r="H715" s="29"/>
      <c r="I715" s="29"/>
      <c r="J715" s="29"/>
      <c r="K715" s="29"/>
      <c r="L715" s="29"/>
      <c r="M715" s="29"/>
    </row>
    <row r="716" spans="1:13" x14ac:dyDescent="0.25">
      <c r="A716" s="29" t="s">
        <v>10</v>
      </c>
      <c r="B716" s="29" t="s">
        <v>175</v>
      </c>
      <c r="C716" s="298">
        <v>8.593224442705543E-4</v>
      </c>
      <c r="D716" s="142">
        <v>553.54999999999995</v>
      </c>
      <c r="E716" s="29"/>
      <c r="F716" s="29"/>
      <c r="G716" s="29"/>
      <c r="H716" s="29"/>
      <c r="I716" s="29"/>
      <c r="J716" s="29"/>
      <c r="K716" s="29"/>
      <c r="L716" s="29"/>
      <c r="M716" s="29"/>
    </row>
    <row r="717" spans="1:13" x14ac:dyDescent="0.25">
      <c r="A717" s="29" t="s">
        <v>10</v>
      </c>
      <c r="B717" s="29" t="s">
        <v>176</v>
      </c>
      <c r="C717" s="298">
        <v>6.040649824856311E-9</v>
      </c>
      <c r="D717" s="142">
        <v>0</v>
      </c>
      <c r="E717" s="29"/>
      <c r="F717" s="29"/>
      <c r="G717" s="29"/>
      <c r="H717" s="29"/>
      <c r="I717" s="29"/>
      <c r="J717" s="29"/>
      <c r="K717" s="29"/>
      <c r="L717" s="29"/>
      <c r="M717" s="29"/>
    </row>
    <row r="718" spans="1:13" x14ac:dyDescent="0.25">
      <c r="A718" s="29" t="s">
        <v>10</v>
      </c>
      <c r="B718" s="29" t="s">
        <v>177</v>
      </c>
      <c r="C718" s="298">
        <v>1.2900213693250185E-8</v>
      </c>
      <c r="D718" s="142">
        <v>0.01</v>
      </c>
      <c r="E718" s="29"/>
      <c r="F718" s="29"/>
      <c r="G718" s="29"/>
      <c r="H718" s="29"/>
      <c r="I718" s="29"/>
      <c r="J718" s="29"/>
      <c r="K718" s="29"/>
      <c r="L718" s="29"/>
      <c r="M718" s="29"/>
    </row>
    <row r="719" spans="1:13" x14ac:dyDescent="0.25">
      <c r="A719" s="29" t="s">
        <v>10</v>
      </c>
      <c r="B719" s="29" t="s">
        <v>384</v>
      </c>
      <c r="C719" s="298">
        <v>4.3342360701341693E-9</v>
      </c>
      <c r="D719" s="142">
        <v>0</v>
      </c>
      <c r="E719" s="29"/>
      <c r="F719" s="29"/>
      <c r="G719" s="29"/>
      <c r="H719" s="29"/>
      <c r="I719" s="29"/>
      <c r="J719" s="29"/>
      <c r="K719" s="29"/>
      <c r="L719" s="29"/>
      <c r="M719" s="29"/>
    </row>
    <row r="720" spans="1:13" x14ac:dyDescent="0.25">
      <c r="A720" s="29" t="s">
        <v>10</v>
      </c>
      <c r="B720" s="29" t="s">
        <v>178</v>
      </c>
      <c r="C720" s="298">
        <v>2.1007334764375313E-7</v>
      </c>
      <c r="D720" s="142">
        <v>0.14000000000000001</v>
      </c>
      <c r="E720" s="29"/>
      <c r="F720" s="29"/>
      <c r="G720" s="29"/>
      <c r="H720" s="29"/>
      <c r="I720" s="29"/>
      <c r="J720" s="29"/>
      <c r="K720" s="29"/>
      <c r="L720" s="29"/>
      <c r="M720" s="29"/>
    </row>
    <row r="721" spans="1:13" x14ac:dyDescent="0.25">
      <c r="A721" s="29" t="s">
        <v>10</v>
      </c>
      <c r="B721" s="29" t="s">
        <v>179</v>
      </c>
      <c r="C721" s="298">
        <v>6.7332448925085948E-7</v>
      </c>
      <c r="D721" s="142">
        <v>0.43</v>
      </c>
      <c r="E721" s="29"/>
      <c r="F721" s="29"/>
      <c r="G721" s="29"/>
      <c r="H721" s="29"/>
      <c r="I721" s="29"/>
      <c r="J721" s="29"/>
      <c r="K721" s="29"/>
      <c r="L721" s="29"/>
      <c r="M721" s="29"/>
    </row>
    <row r="722" spans="1:13" x14ac:dyDescent="0.25">
      <c r="A722" s="29" t="s">
        <v>10</v>
      </c>
      <c r="B722" s="29" t="s">
        <v>180</v>
      </c>
      <c r="C722" s="298">
        <v>1.0390472830217693E-5</v>
      </c>
      <c r="D722" s="142">
        <v>6.69</v>
      </c>
      <c r="E722" s="29"/>
      <c r="F722" s="29"/>
      <c r="G722" s="29"/>
      <c r="H722" s="29"/>
      <c r="I722" s="29"/>
      <c r="J722" s="29"/>
      <c r="K722" s="29"/>
      <c r="L722" s="29"/>
      <c r="M722" s="29"/>
    </row>
    <row r="723" spans="1:13" x14ac:dyDescent="0.25">
      <c r="A723" s="29" t="s">
        <v>10</v>
      </c>
      <c r="B723" s="29" t="s">
        <v>181</v>
      </c>
      <c r="C723" s="298">
        <v>4.3997994987016941E-7</v>
      </c>
      <c r="D723" s="142">
        <v>0.28000000000000003</v>
      </c>
      <c r="E723" s="29"/>
      <c r="F723" s="29"/>
      <c r="G723" s="29"/>
      <c r="H723" s="29"/>
      <c r="I723" s="29"/>
      <c r="J723" s="29"/>
      <c r="K723" s="29"/>
      <c r="L723" s="29"/>
      <c r="M723" s="29"/>
    </row>
    <row r="724" spans="1:13" x14ac:dyDescent="0.25">
      <c r="A724" s="29" t="s">
        <v>10</v>
      </c>
      <c r="B724" s="29" t="s">
        <v>182</v>
      </c>
      <c r="C724" s="298">
        <v>1.5772548224492447E-8</v>
      </c>
      <c r="D724" s="142">
        <v>0.01</v>
      </c>
      <c r="E724" s="29"/>
      <c r="F724" s="29"/>
      <c r="G724" s="29"/>
      <c r="H724" s="29"/>
      <c r="I724" s="29"/>
      <c r="J724" s="29"/>
      <c r="K724" s="29"/>
      <c r="L724" s="29"/>
      <c r="M724" s="29"/>
    </row>
    <row r="725" spans="1:13" x14ac:dyDescent="0.25">
      <c r="A725" s="29" t="s">
        <v>10</v>
      </c>
      <c r="B725" s="29" t="s">
        <v>183</v>
      </c>
      <c r="C725" s="298">
        <v>1.4951323997372924E-8</v>
      </c>
      <c r="D725" s="142">
        <v>0.01</v>
      </c>
      <c r="E725" s="29"/>
      <c r="F725" s="29"/>
      <c r="G725" s="29"/>
      <c r="H725" s="29"/>
      <c r="I725" s="29"/>
      <c r="J725" s="29"/>
      <c r="K725" s="29"/>
      <c r="L725" s="29"/>
      <c r="M725" s="29"/>
    </row>
    <row r="726" spans="1:13" x14ac:dyDescent="0.25">
      <c r="A726" s="29" t="s">
        <v>10</v>
      </c>
      <c r="B726" s="29" t="s">
        <v>184</v>
      </c>
      <c r="C726" s="298">
        <v>2.6412595275122998E-7</v>
      </c>
      <c r="D726" s="142">
        <v>0.17</v>
      </c>
      <c r="E726" s="29"/>
      <c r="F726" s="29"/>
      <c r="G726" s="29"/>
      <c r="H726" s="29"/>
      <c r="I726" s="29"/>
      <c r="J726" s="29"/>
      <c r="K726" s="29"/>
      <c r="L726" s="29"/>
      <c r="M726" s="29"/>
    </row>
    <row r="727" spans="1:13" x14ac:dyDescent="0.25">
      <c r="A727" s="29" t="s">
        <v>10</v>
      </c>
      <c r="B727" s="29" t="s">
        <v>690</v>
      </c>
      <c r="C727" s="298">
        <v>2.3044591500213625E-7</v>
      </c>
      <c r="D727" s="142">
        <v>0.15</v>
      </c>
      <c r="E727" s="29"/>
      <c r="F727" s="29"/>
      <c r="G727" s="29"/>
      <c r="H727" s="29"/>
      <c r="I727" s="29"/>
      <c r="J727" s="29"/>
      <c r="K727" s="29"/>
      <c r="L727" s="29"/>
      <c r="M727" s="29"/>
    </row>
    <row r="728" spans="1:13" x14ac:dyDescent="0.25">
      <c r="A728" s="29" t="s">
        <v>10</v>
      </c>
      <c r="B728" s="29" t="s">
        <v>185</v>
      </c>
      <c r="C728" s="298">
        <v>1.5732685002358095E-7</v>
      </c>
      <c r="D728" s="142">
        <v>0.1</v>
      </c>
      <c r="E728" s="29"/>
      <c r="F728" s="29"/>
      <c r="G728" s="29"/>
      <c r="H728" s="29"/>
      <c r="I728" s="29"/>
      <c r="J728" s="29"/>
      <c r="K728" s="29"/>
      <c r="L728" s="29"/>
      <c r="M728" s="29"/>
    </row>
    <row r="729" spans="1:13" x14ac:dyDescent="0.25">
      <c r="A729" s="29" t="s">
        <v>10</v>
      </c>
      <c r="B729" s="29" t="s">
        <v>186</v>
      </c>
      <c r="C729" s="298">
        <v>8.203851115249906E-7</v>
      </c>
      <c r="D729" s="142">
        <v>0.53</v>
      </c>
      <c r="E729" s="29"/>
      <c r="F729" s="29"/>
      <c r="G729" s="29"/>
      <c r="H729" s="29"/>
      <c r="I729" s="29"/>
      <c r="J729" s="29"/>
      <c r="K729" s="29"/>
      <c r="L729" s="29"/>
      <c r="M729" s="29"/>
    </row>
    <row r="730" spans="1:13" x14ac:dyDescent="0.25">
      <c r="A730" s="29" t="s">
        <v>10</v>
      </c>
      <c r="B730" s="29" t="s">
        <v>850</v>
      </c>
      <c r="C730" s="298">
        <v>3.0842782330190314E-7</v>
      </c>
      <c r="D730" s="142">
        <v>0.2</v>
      </c>
      <c r="E730" s="29"/>
      <c r="F730" s="29"/>
      <c r="G730" s="29"/>
      <c r="H730" s="29"/>
      <c r="I730" s="29"/>
      <c r="J730" s="29"/>
      <c r="K730" s="29"/>
      <c r="L730" s="29"/>
      <c r="M730" s="29"/>
    </row>
    <row r="731" spans="1:13" x14ac:dyDescent="0.25">
      <c r="A731" s="29" t="s">
        <v>10</v>
      </c>
      <c r="B731" s="29" t="s">
        <v>187</v>
      </c>
      <c r="C731" s="298">
        <v>1.2668422135023875E-6</v>
      </c>
      <c r="D731" s="142">
        <v>0.82</v>
      </c>
      <c r="E731" s="29"/>
      <c r="F731" s="29"/>
      <c r="G731" s="29"/>
      <c r="H731" s="29"/>
      <c r="I731" s="29"/>
      <c r="J731" s="29"/>
      <c r="K731" s="29"/>
      <c r="L731" s="29"/>
      <c r="M731" s="29"/>
    </row>
    <row r="732" spans="1:13" x14ac:dyDescent="0.25">
      <c r="A732" s="29" t="s">
        <v>10</v>
      </c>
      <c r="B732" s="29" t="s">
        <v>188</v>
      </c>
      <c r="C732" s="298">
        <v>2.3654748859501513E-7</v>
      </c>
      <c r="D732" s="142">
        <v>0.15</v>
      </c>
      <c r="E732" s="29"/>
      <c r="F732" s="29"/>
      <c r="G732" s="29"/>
      <c r="H732" s="29"/>
      <c r="I732" s="29"/>
      <c r="J732" s="29"/>
      <c r="K732" s="29"/>
      <c r="L732" s="29"/>
      <c r="M732" s="29"/>
    </row>
    <row r="733" spans="1:13" x14ac:dyDescent="0.25">
      <c r="A733" s="29" t="s">
        <v>10</v>
      </c>
      <c r="B733" s="29" t="s">
        <v>189</v>
      </c>
      <c r="C733" s="298">
        <v>3.0369337512944323E-8</v>
      </c>
      <c r="D733" s="142">
        <v>0.02</v>
      </c>
      <c r="E733" s="29"/>
      <c r="F733" s="29"/>
      <c r="G733" s="29"/>
      <c r="H733" s="29"/>
      <c r="I733" s="29"/>
      <c r="J733" s="29"/>
      <c r="K733" s="29"/>
      <c r="L733" s="29"/>
      <c r="M733" s="29"/>
    </row>
    <row r="734" spans="1:13" x14ac:dyDescent="0.25">
      <c r="A734" s="29" t="s">
        <v>10</v>
      </c>
      <c r="B734" s="29" t="s">
        <v>190</v>
      </c>
      <c r="C734" s="298">
        <v>1.7100666801971753E-7</v>
      </c>
      <c r="D734" s="142">
        <v>0.11</v>
      </c>
      <c r="E734" s="29"/>
      <c r="F734" s="29"/>
      <c r="G734" s="29"/>
      <c r="H734" s="29"/>
      <c r="I734" s="29"/>
      <c r="J734" s="29"/>
      <c r="K734" s="29"/>
      <c r="L734" s="29"/>
      <c r="M734" s="29"/>
    </row>
    <row r="735" spans="1:13" x14ac:dyDescent="0.25">
      <c r="A735" s="29" t="s">
        <v>10</v>
      </c>
      <c r="B735" s="29" t="s">
        <v>191</v>
      </c>
      <c r="C735" s="298">
        <v>6.1888437072680603E-8</v>
      </c>
      <c r="D735" s="142">
        <v>0.04</v>
      </c>
      <c r="E735" s="29"/>
      <c r="F735" s="29"/>
      <c r="G735" s="29"/>
      <c r="H735" s="29"/>
      <c r="I735" s="29"/>
      <c r="J735" s="29"/>
      <c r="K735" s="29"/>
      <c r="L735" s="29"/>
      <c r="M735" s="29"/>
    </row>
    <row r="736" spans="1:13" x14ac:dyDescent="0.25">
      <c r="A736" s="29" t="s">
        <v>10</v>
      </c>
      <c r="B736" s="29" t="s">
        <v>192</v>
      </c>
      <c r="C736" s="298">
        <v>2.5267632927680625E-8</v>
      </c>
      <c r="D736" s="142">
        <v>0.02</v>
      </c>
      <c r="E736" s="29"/>
      <c r="F736" s="29"/>
      <c r="G736" s="29"/>
      <c r="H736" s="29"/>
      <c r="I736" s="29"/>
      <c r="J736" s="29"/>
      <c r="K736" s="29"/>
      <c r="L736" s="29"/>
      <c r="M736" s="29"/>
    </row>
    <row r="737" spans="1:13" x14ac:dyDescent="0.25">
      <c r="A737" s="29" t="s">
        <v>10</v>
      </c>
      <c r="B737" s="29" t="s">
        <v>831</v>
      </c>
      <c r="C737" s="298">
        <v>7.8655891804457994E-7</v>
      </c>
      <c r="D737" s="142">
        <v>0.51</v>
      </c>
      <c r="E737" s="29"/>
      <c r="F737" s="29"/>
      <c r="G737" s="29"/>
      <c r="H737" s="29"/>
      <c r="I737" s="29"/>
      <c r="J737" s="29"/>
      <c r="K737" s="29"/>
      <c r="L737" s="29"/>
      <c r="M737" s="29"/>
    </row>
    <row r="738" spans="1:13" x14ac:dyDescent="0.25">
      <c r="A738" s="29" t="s">
        <v>10</v>
      </c>
      <c r="B738" s="29" t="s">
        <v>193</v>
      </c>
      <c r="C738" s="298">
        <v>6.0121924226882994E-6</v>
      </c>
      <c r="D738" s="142">
        <v>3.87</v>
      </c>
      <c r="E738" s="29"/>
      <c r="F738" s="29"/>
      <c r="G738" s="29"/>
      <c r="H738" s="29"/>
      <c r="I738" s="29"/>
      <c r="J738" s="29"/>
      <c r="K738" s="29"/>
      <c r="L738" s="29"/>
      <c r="M738" s="29"/>
    </row>
    <row r="739" spans="1:13" x14ac:dyDescent="0.25">
      <c r="A739" s="29" t="s">
        <v>10</v>
      </c>
      <c r="B739" s="29" t="s">
        <v>818</v>
      </c>
      <c r="C739" s="298">
        <v>1.3225683300352829E-6</v>
      </c>
      <c r="D739" s="142">
        <v>0.85</v>
      </c>
      <c r="E739" s="29"/>
      <c r="F739" s="29"/>
      <c r="G739" s="29"/>
      <c r="H739" s="29"/>
      <c r="I739" s="29"/>
      <c r="J739" s="29"/>
      <c r="K739" s="29"/>
      <c r="L739" s="29"/>
      <c r="M739" s="29"/>
    </row>
    <row r="740" spans="1:13" x14ac:dyDescent="0.25">
      <c r="A740" s="29" t="s">
        <v>10</v>
      </c>
      <c r="B740" s="29" t="s">
        <v>194</v>
      </c>
      <c r="C740" s="298">
        <v>1.4986744426780645E-6</v>
      </c>
      <c r="D740" s="142">
        <v>0.97</v>
      </c>
      <c r="E740" s="29"/>
      <c r="F740" s="29"/>
      <c r="G740" s="29"/>
      <c r="H740" s="29"/>
      <c r="I740" s="29"/>
      <c r="J740" s="29"/>
      <c r="K740" s="29"/>
      <c r="L740" s="29"/>
      <c r="M740" s="29"/>
    </row>
    <row r="741" spans="1:13" x14ac:dyDescent="0.25">
      <c r="A741" s="29" t="s">
        <v>10</v>
      </c>
      <c r="B741" s="29" t="s">
        <v>379</v>
      </c>
      <c r="C741" s="298">
        <v>5.9741682238684124E-7</v>
      </c>
      <c r="D741" s="142">
        <v>0.38</v>
      </c>
      <c r="E741" s="29"/>
      <c r="F741" s="29"/>
      <c r="G741" s="29"/>
      <c r="H741" s="29"/>
      <c r="I741" s="29"/>
      <c r="J741" s="29"/>
      <c r="K741" s="29"/>
      <c r="L741" s="29"/>
      <c r="M741" s="29"/>
    </row>
    <row r="742" spans="1:13" x14ac:dyDescent="0.25">
      <c r="A742" s="29" t="s">
        <v>10</v>
      </c>
      <c r="B742" s="29" t="s">
        <v>432</v>
      </c>
      <c r="C742" s="298">
        <v>4.2058609366958521E-7</v>
      </c>
      <c r="D742" s="142">
        <v>0.27</v>
      </c>
      <c r="E742" s="29"/>
      <c r="F742" s="29"/>
      <c r="G742" s="29"/>
      <c r="H742" s="29"/>
      <c r="I742" s="29"/>
      <c r="J742" s="29"/>
      <c r="K742" s="29"/>
      <c r="L742" s="29"/>
      <c r="M742" s="29"/>
    </row>
    <row r="743" spans="1:13" x14ac:dyDescent="0.25">
      <c r="A743" s="29" t="s">
        <v>10</v>
      </c>
      <c r="B743" s="29" t="s">
        <v>195</v>
      </c>
      <c r="C743" s="298">
        <v>2.4130397976915294E-8</v>
      </c>
      <c r="D743" s="142">
        <v>0.02</v>
      </c>
      <c r="E743" s="29"/>
      <c r="F743" s="29"/>
      <c r="G743" s="29"/>
      <c r="H743" s="29"/>
      <c r="I743" s="29"/>
      <c r="J743" s="29"/>
      <c r="K743" s="29"/>
      <c r="L743" s="29"/>
      <c r="M743" s="29"/>
    </row>
    <row r="744" spans="1:13" x14ac:dyDescent="0.25">
      <c r="A744" s="29" t="s">
        <v>10</v>
      </c>
      <c r="B744" s="29" t="s">
        <v>196</v>
      </c>
      <c r="C744" s="298">
        <v>1.3030870896759208E-8</v>
      </c>
      <c r="D744" s="142">
        <v>0.01</v>
      </c>
      <c r="E744" s="29"/>
      <c r="F744" s="29"/>
      <c r="G744" s="29"/>
      <c r="H744" s="29"/>
      <c r="I744" s="29"/>
      <c r="J744" s="29"/>
      <c r="K744" s="29"/>
      <c r="L744" s="29"/>
      <c r="M744" s="29"/>
    </row>
    <row r="745" spans="1:13" x14ac:dyDescent="0.25">
      <c r="A745" s="29" t="s">
        <v>10</v>
      </c>
      <c r="B745" s="29" t="s">
        <v>843</v>
      </c>
      <c r="C745" s="298">
        <v>5.3329906862035765E-8</v>
      </c>
      <c r="D745" s="142">
        <v>0.03</v>
      </c>
      <c r="E745" s="29"/>
      <c r="F745" s="29"/>
      <c r="G745" s="29"/>
      <c r="H745" s="29"/>
      <c r="I745" s="29"/>
      <c r="J745" s="29"/>
      <c r="K745" s="29"/>
      <c r="L745" s="29"/>
      <c r="M745" s="29"/>
    </row>
    <row r="746" spans="1:13" x14ac:dyDescent="0.25">
      <c r="A746" s="29" t="s">
        <v>10</v>
      </c>
      <c r="B746" s="29" t="s">
        <v>197</v>
      </c>
      <c r="C746" s="298">
        <v>3.1889437263594792E-6</v>
      </c>
      <c r="D746" s="142">
        <v>2.0499999999999998</v>
      </c>
      <c r="E746" s="29"/>
      <c r="F746" s="29"/>
      <c r="G746" s="29"/>
      <c r="H746" s="29"/>
      <c r="I746" s="29"/>
      <c r="J746" s="29"/>
      <c r="K746" s="29"/>
      <c r="L746" s="29"/>
      <c r="M746" s="29"/>
    </row>
    <row r="747" spans="1:13" x14ac:dyDescent="0.25">
      <c r="A747" s="29" t="s">
        <v>10</v>
      </c>
      <c r="B747" s="29" t="s">
        <v>198</v>
      </c>
      <c r="C747" s="298">
        <v>4.4027812467917678E-8</v>
      </c>
      <c r="D747" s="142">
        <v>0.03</v>
      </c>
      <c r="E747" s="29"/>
      <c r="F747" s="29"/>
      <c r="G747" s="29"/>
      <c r="H747" s="29"/>
      <c r="I747" s="29"/>
      <c r="J747" s="29"/>
      <c r="K747" s="29"/>
      <c r="L747" s="29"/>
      <c r="M747" s="29"/>
    </row>
    <row r="748" spans="1:13" x14ac:dyDescent="0.25">
      <c r="A748" s="29" t="s">
        <v>10</v>
      </c>
      <c r="B748" s="29" t="s">
        <v>199</v>
      </c>
      <c r="C748" s="298">
        <v>1.730281093099007E-6</v>
      </c>
      <c r="D748" s="142">
        <v>1.1100000000000001</v>
      </c>
      <c r="E748" s="29"/>
      <c r="F748" s="29"/>
      <c r="G748" s="29"/>
      <c r="H748" s="29"/>
      <c r="I748" s="29"/>
      <c r="J748" s="29"/>
      <c r="K748" s="29"/>
      <c r="L748" s="29"/>
      <c r="M748" s="29"/>
    </row>
    <row r="749" spans="1:13" x14ac:dyDescent="0.25">
      <c r="A749" s="29" t="s">
        <v>10</v>
      </c>
      <c r="B749" s="29" t="s">
        <v>200</v>
      </c>
      <c r="C749" s="298">
        <v>2.2786142965908972E-6</v>
      </c>
      <c r="D749" s="142">
        <v>1.47</v>
      </c>
      <c r="E749" s="29"/>
      <c r="F749" s="29"/>
      <c r="G749" s="29"/>
      <c r="H749" s="29"/>
      <c r="I749" s="29"/>
      <c r="J749" s="29"/>
      <c r="K749" s="29"/>
      <c r="L749" s="29"/>
      <c r="M749" s="29"/>
    </row>
    <row r="750" spans="1:13" x14ac:dyDescent="0.25">
      <c r="A750" s="29" t="s">
        <v>10</v>
      </c>
      <c r="B750" s="29" t="s">
        <v>406</v>
      </c>
      <c r="C750" s="298">
        <v>1.2453934981807538E-7</v>
      </c>
      <c r="D750" s="142">
        <v>0.08</v>
      </c>
      <c r="E750" s="29"/>
      <c r="F750" s="29"/>
      <c r="G750" s="29"/>
      <c r="H750" s="29"/>
      <c r="I750" s="29"/>
      <c r="J750" s="29"/>
      <c r="K750" s="29"/>
      <c r="L750" s="29"/>
      <c r="M750" s="29"/>
    </row>
    <row r="751" spans="1:13" x14ac:dyDescent="0.25">
      <c r="A751" s="29" t="s">
        <v>10</v>
      </c>
      <c r="B751" s="29" t="s">
        <v>201</v>
      </c>
      <c r="C751" s="298">
        <v>1.0444192448728055E-7</v>
      </c>
      <c r="D751" s="142">
        <v>7.0000000000000007E-2</v>
      </c>
      <c r="E751" s="29"/>
      <c r="F751" s="29"/>
      <c r="G751" s="29"/>
      <c r="H751" s="29"/>
      <c r="I751" s="29"/>
      <c r="J751" s="29"/>
      <c r="K751" s="29"/>
      <c r="L751" s="29"/>
      <c r="M751" s="29"/>
    </row>
    <row r="752" spans="1:13" x14ac:dyDescent="0.25">
      <c r="A752" s="29" t="s">
        <v>10</v>
      </c>
      <c r="B752" s="29" t="s">
        <v>202</v>
      </c>
      <c r="C752" s="298">
        <v>6.1149502672880425E-7</v>
      </c>
      <c r="D752" s="142">
        <v>0.39</v>
      </c>
      <c r="E752" s="29"/>
      <c r="F752" s="29"/>
      <c r="G752" s="29"/>
      <c r="H752" s="29"/>
      <c r="I752" s="29"/>
      <c r="J752" s="29"/>
      <c r="K752" s="29"/>
      <c r="L752" s="29"/>
      <c r="M752" s="29"/>
    </row>
    <row r="753" spans="1:13" x14ac:dyDescent="0.25">
      <c r="A753" s="29" t="s">
        <v>10</v>
      </c>
      <c r="B753" s="29" t="s">
        <v>934</v>
      </c>
      <c r="C753" s="298">
        <v>3.5935255074495941E-8</v>
      </c>
      <c r="D753" s="142">
        <v>0.02</v>
      </c>
      <c r="E753" s="29"/>
      <c r="F753" s="29"/>
      <c r="G753" s="29"/>
      <c r="H753" s="29"/>
      <c r="I753" s="29"/>
      <c r="J753" s="29"/>
      <c r="K753" s="29"/>
      <c r="L753" s="29"/>
      <c r="M753" s="29"/>
    </row>
    <row r="754" spans="1:13" x14ac:dyDescent="0.25">
      <c r="A754" s="29" t="s">
        <v>10</v>
      </c>
      <c r="B754" s="29" t="s">
        <v>203</v>
      </c>
      <c r="C754" s="298">
        <v>6.8014284333630827E-9</v>
      </c>
      <c r="D754" s="142">
        <v>0</v>
      </c>
      <c r="E754" s="29"/>
      <c r="F754" s="29"/>
      <c r="G754" s="29"/>
      <c r="H754" s="29"/>
      <c r="I754" s="29"/>
      <c r="J754" s="29"/>
      <c r="K754" s="29"/>
      <c r="L754" s="29"/>
      <c r="M754" s="29"/>
    </row>
    <row r="755" spans="1:13" x14ac:dyDescent="0.25">
      <c r="A755" s="29" t="s">
        <v>10</v>
      </c>
      <c r="B755" s="29" t="s">
        <v>908</v>
      </c>
      <c r="C755" s="298">
        <v>1.4457061894058792E-7</v>
      </c>
      <c r="D755" s="142">
        <v>0.09</v>
      </c>
      <c r="E755" s="29"/>
      <c r="F755" s="29"/>
      <c r="G755" s="29"/>
      <c r="H755" s="29"/>
      <c r="I755" s="29"/>
      <c r="J755" s="29"/>
      <c r="K755" s="29"/>
      <c r="L755" s="29"/>
      <c r="M755" s="29"/>
    </row>
    <row r="756" spans="1:13" x14ac:dyDescent="0.25">
      <c r="A756" s="29" t="s">
        <v>10</v>
      </c>
      <c r="B756" s="29" t="s">
        <v>204</v>
      </c>
      <c r="C756" s="298">
        <v>1.7441488457850706E-6</v>
      </c>
      <c r="D756" s="142">
        <v>1.1200000000000001</v>
      </c>
      <c r="E756" s="29"/>
      <c r="F756" s="29"/>
      <c r="G756" s="29"/>
      <c r="H756" s="29"/>
      <c r="I756" s="29"/>
      <c r="J756" s="29"/>
      <c r="K756" s="29"/>
      <c r="L756" s="29"/>
      <c r="M756" s="29"/>
    </row>
    <row r="757" spans="1:13" x14ac:dyDescent="0.25">
      <c r="A757" s="29" t="s">
        <v>10</v>
      </c>
      <c r="B757" s="29" t="s">
        <v>205</v>
      </c>
      <c r="C757" s="298">
        <v>2.9062404616297295E-7</v>
      </c>
      <c r="D757" s="142">
        <v>0.19</v>
      </c>
      <c r="E757" s="29"/>
      <c r="F757" s="29"/>
      <c r="G757" s="29"/>
      <c r="H757" s="29"/>
      <c r="I757" s="29"/>
      <c r="J757" s="29"/>
      <c r="K757" s="29"/>
      <c r="L757" s="29"/>
      <c r="M757" s="29"/>
    </row>
    <row r="758" spans="1:13" x14ac:dyDescent="0.25">
      <c r="A758" s="29" t="s">
        <v>10</v>
      </c>
      <c r="B758" s="29" t="s">
        <v>206</v>
      </c>
      <c r="C758" s="298">
        <v>5.1632480328289155E-6</v>
      </c>
      <c r="D758" s="142">
        <v>3.33</v>
      </c>
      <c r="E758" s="29"/>
      <c r="F758" s="29"/>
      <c r="G758" s="29"/>
      <c r="H758" s="29"/>
      <c r="I758" s="29"/>
      <c r="J758" s="29"/>
      <c r="K758" s="29"/>
      <c r="L758" s="29"/>
      <c r="M758" s="29"/>
    </row>
    <row r="759" spans="1:13" x14ac:dyDescent="0.25">
      <c r="A759" s="29" t="s">
        <v>10</v>
      </c>
      <c r="B759" s="29" t="s">
        <v>207</v>
      </c>
      <c r="C759" s="298">
        <v>2.6483871459157169E-6</v>
      </c>
      <c r="D759" s="142">
        <v>1.71</v>
      </c>
      <c r="E759" s="29"/>
      <c r="F759" s="29"/>
      <c r="G759" s="29"/>
      <c r="H759" s="29"/>
      <c r="I759" s="29"/>
      <c r="J759" s="29"/>
      <c r="K759" s="29"/>
      <c r="L759" s="29"/>
      <c r="M759" s="29"/>
    </row>
    <row r="760" spans="1:13" x14ac:dyDescent="0.25">
      <c r="A760" s="29" t="s">
        <v>10</v>
      </c>
      <c r="B760" s="29" t="s">
        <v>208</v>
      </c>
      <c r="C760" s="298">
        <v>2.0878984166174766E-6</v>
      </c>
      <c r="D760" s="142">
        <v>1.34</v>
      </c>
      <c r="E760" s="29"/>
      <c r="F760" s="29"/>
      <c r="G760" s="29"/>
      <c r="H760" s="29"/>
      <c r="I760" s="29"/>
      <c r="J760" s="29"/>
      <c r="K760" s="29"/>
      <c r="L760" s="29"/>
      <c r="M760" s="29"/>
    </row>
    <row r="761" spans="1:13" x14ac:dyDescent="0.25">
      <c r="A761" s="29" t="s">
        <v>10</v>
      </c>
      <c r="B761" s="29" t="s">
        <v>209</v>
      </c>
      <c r="C761" s="298">
        <v>1.1093596816929341E-5</v>
      </c>
      <c r="D761" s="142">
        <v>7.15</v>
      </c>
      <c r="E761" s="29"/>
      <c r="F761" s="29"/>
      <c r="G761" s="29"/>
      <c r="H761" s="29"/>
      <c r="I761" s="29"/>
      <c r="J761" s="29"/>
      <c r="K761" s="29"/>
      <c r="L761" s="29"/>
      <c r="M761" s="29"/>
    </row>
    <row r="762" spans="1:13" x14ac:dyDescent="0.25">
      <c r="A762" s="29" t="s">
        <v>10</v>
      </c>
      <c r="B762" s="29" t="s">
        <v>210</v>
      </c>
      <c r="C762" s="298">
        <v>3.383261721370755E-6</v>
      </c>
      <c r="D762" s="142">
        <v>2.1800000000000002</v>
      </c>
      <c r="E762" s="29"/>
      <c r="F762" s="29"/>
      <c r="G762" s="29"/>
      <c r="H762" s="29"/>
      <c r="I762" s="29"/>
      <c r="J762" s="29"/>
      <c r="K762" s="29"/>
      <c r="L762" s="29"/>
      <c r="M762" s="29"/>
    </row>
    <row r="763" spans="1:13" x14ac:dyDescent="0.25">
      <c r="A763" s="29" t="s">
        <v>10</v>
      </c>
      <c r="B763" s="29" t="s">
        <v>211</v>
      </c>
      <c r="C763" s="298">
        <v>1.3221323634371928E-4</v>
      </c>
      <c r="D763" s="142">
        <v>85.17</v>
      </c>
      <c r="E763" s="29"/>
      <c r="F763" s="29"/>
      <c r="G763" s="29"/>
      <c r="H763" s="29"/>
      <c r="I763" s="29"/>
      <c r="J763" s="29"/>
      <c r="K763" s="29"/>
      <c r="L763" s="29"/>
      <c r="M763" s="29"/>
    </row>
    <row r="764" spans="1:13" x14ac:dyDescent="0.25">
      <c r="A764" s="29" t="s">
        <v>10</v>
      </c>
      <c r="B764" s="29" t="s">
        <v>535</v>
      </c>
      <c r="C764" s="298">
        <v>8.8023162907120255E-4</v>
      </c>
      <c r="D764" s="142">
        <v>567.02</v>
      </c>
      <c r="E764" s="29"/>
      <c r="F764" s="29"/>
      <c r="G764" s="29"/>
      <c r="H764" s="29"/>
      <c r="I764" s="29"/>
      <c r="J764" s="29"/>
      <c r="K764" s="29"/>
      <c r="L764" s="29"/>
      <c r="M764" s="29"/>
    </row>
    <row r="765" spans="1:13" x14ac:dyDescent="0.25">
      <c r="A765" s="29" t="s">
        <v>10</v>
      </c>
      <c r="B765" s="29" t="s">
        <v>212</v>
      </c>
      <c r="C765" s="298">
        <v>7.5081565963027396E-4</v>
      </c>
      <c r="D765" s="142">
        <v>483.65</v>
      </c>
      <c r="E765" s="29"/>
      <c r="F765" s="29"/>
      <c r="G765" s="29"/>
      <c r="H765" s="29"/>
      <c r="I765" s="29"/>
      <c r="J765" s="29"/>
      <c r="K765" s="29"/>
      <c r="L765" s="29"/>
      <c r="M765" s="29"/>
    </row>
    <row r="766" spans="1:13" x14ac:dyDescent="0.25">
      <c r="A766" s="29" t="s">
        <v>10</v>
      </c>
      <c r="B766" s="29" t="s">
        <v>213</v>
      </c>
      <c r="C766" s="298">
        <v>2.21507935045597E-8</v>
      </c>
      <c r="D766" s="142">
        <v>0.01</v>
      </c>
      <c r="E766" s="29"/>
      <c r="F766" s="29"/>
      <c r="G766" s="29"/>
      <c r="H766" s="29"/>
      <c r="I766" s="29"/>
      <c r="J766" s="29"/>
      <c r="K766" s="29"/>
      <c r="L766" s="29"/>
      <c r="M766" s="29"/>
    </row>
    <row r="767" spans="1:13" x14ac:dyDescent="0.25">
      <c r="A767" s="29" t="s">
        <v>10</v>
      </c>
      <c r="B767" s="29" t="s">
        <v>214</v>
      </c>
      <c r="C767" s="298">
        <v>8.9839600321220199E-6</v>
      </c>
      <c r="D767" s="142">
        <v>5.79</v>
      </c>
      <c r="E767" s="29"/>
      <c r="F767" s="29"/>
      <c r="G767" s="29"/>
      <c r="H767" s="29"/>
      <c r="I767" s="29"/>
      <c r="J767" s="29"/>
      <c r="K767" s="29"/>
      <c r="L767" s="29"/>
      <c r="M767" s="29"/>
    </row>
    <row r="768" spans="1:13" x14ac:dyDescent="0.25">
      <c r="A768" s="29" t="s">
        <v>10</v>
      </c>
      <c r="B768" s="29" t="s">
        <v>450</v>
      </c>
      <c r="C768" s="298">
        <v>3.3269937171700224E-6</v>
      </c>
      <c r="D768" s="142">
        <v>2.14</v>
      </c>
      <c r="E768" s="29"/>
      <c r="F768" s="29"/>
      <c r="G768" s="29"/>
      <c r="H768" s="29"/>
      <c r="I768" s="29"/>
      <c r="J768" s="29"/>
      <c r="K768" s="29"/>
      <c r="L768" s="29"/>
      <c r="M768" s="29"/>
    </row>
    <row r="769" spans="1:13" x14ac:dyDescent="0.25">
      <c r="A769" s="29" t="s">
        <v>10</v>
      </c>
      <c r="B769" s="29" t="s">
        <v>215</v>
      </c>
      <c r="C769" s="298">
        <v>1.6238827458062626E-5</v>
      </c>
      <c r="D769" s="142">
        <v>10.46</v>
      </c>
      <c r="E769" s="29"/>
      <c r="F769" s="29"/>
      <c r="G769" s="29"/>
      <c r="H769" s="29"/>
      <c r="I769" s="29"/>
      <c r="J769" s="29"/>
      <c r="K769" s="29"/>
      <c r="L769" s="29"/>
      <c r="M769" s="29"/>
    </row>
    <row r="770" spans="1:13" x14ac:dyDescent="0.25">
      <c r="A770" s="29" t="s">
        <v>10</v>
      </c>
      <c r="B770" s="29" t="s">
        <v>216</v>
      </c>
      <c r="C770" s="298">
        <v>7.4864191439866404E-2</v>
      </c>
      <c r="D770" s="142">
        <v>48225.46</v>
      </c>
      <c r="E770" s="29"/>
      <c r="F770" s="29"/>
      <c r="G770" s="29"/>
      <c r="H770" s="29"/>
      <c r="I770" s="29"/>
      <c r="J770" s="29"/>
      <c r="K770" s="29"/>
      <c r="L770" s="29"/>
      <c r="M770" s="29"/>
    </row>
    <row r="771" spans="1:13" x14ac:dyDescent="0.25">
      <c r="A771" s="29" t="s">
        <v>10</v>
      </c>
      <c r="B771" s="29" t="s">
        <v>217</v>
      </c>
      <c r="C771" s="298">
        <v>7.5275221025121376E-6</v>
      </c>
      <c r="D771" s="142">
        <v>4.8499999999999996</v>
      </c>
      <c r="E771" s="29"/>
      <c r="F771" s="29"/>
      <c r="G771" s="29"/>
      <c r="H771" s="29"/>
      <c r="I771" s="29"/>
      <c r="J771" s="29"/>
      <c r="K771" s="29"/>
      <c r="L771" s="29"/>
      <c r="M771" s="29"/>
    </row>
    <row r="772" spans="1:13" x14ac:dyDescent="0.25">
      <c r="A772" s="29" t="s">
        <v>10</v>
      </c>
      <c r="B772" s="29" t="s">
        <v>218</v>
      </c>
      <c r="C772" s="298">
        <v>2.0402393638488551E-6</v>
      </c>
      <c r="D772" s="142">
        <v>1.31</v>
      </c>
      <c r="E772" s="29"/>
      <c r="F772" s="29"/>
      <c r="G772" s="29"/>
      <c r="H772" s="29"/>
      <c r="I772" s="29"/>
      <c r="J772" s="29"/>
      <c r="K772" s="29"/>
      <c r="L772" s="29"/>
      <c r="M772" s="29"/>
    </row>
    <row r="773" spans="1:13" x14ac:dyDescent="0.25">
      <c r="A773" s="29" t="s">
        <v>10</v>
      </c>
      <c r="B773" s="29" t="s">
        <v>812</v>
      </c>
      <c r="C773" s="298">
        <v>2.7738247200118934E-4</v>
      </c>
      <c r="D773" s="142">
        <v>178.68</v>
      </c>
      <c r="E773" s="29"/>
      <c r="F773" s="29"/>
      <c r="G773" s="29"/>
      <c r="H773" s="29"/>
      <c r="I773" s="29"/>
      <c r="J773" s="29"/>
      <c r="K773" s="29"/>
      <c r="L773" s="29"/>
      <c r="M773" s="29"/>
    </row>
    <row r="774" spans="1:13" x14ac:dyDescent="0.25">
      <c r="A774" s="29" t="s">
        <v>10</v>
      </c>
      <c r="B774" s="29" t="s">
        <v>832</v>
      </c>
      <c r="C774" s="298">
        <v>1.8553637117670957E-4</v>
      </c>
      <c r="D774" s="142">
        <v>119.52</v>
      </c>
      <c r="E774" s="29"/>
      <c r="F774" s="29"/>
      <c r="G774" s="29"/>
      <c r="H774" s="29"/>
      <c r="I774" s="29"/>
      <c r="J774" s="29"/>
      <c r="K774" s="29"/>
      <c r="L774" s="29"/>
      <c r="M774" s="29"/>
    </row>
    <row r="775" spans="1:13" x14ac:dyDescent="0.25">
      <c r="A775" s="29" t="s">
        <v>10</v>
      </c>
      <c r="B775" s="29" t="s">
        <v>385</v>
      </c>
      <c r="C775" s="298">
        <v>2.1629116835616491E-6</v>
      </c>
      <c r="D775" s="142">
        <v>1.39</v>
      </c>
      <c r="E775" s="29"/>
      <c r="F775" s="29"/>
      <c r="G775" s="29"/>
      <c r="H775" s="29"/>
      <c r="I775" s="29"/>
      <c r="J775" s="29"/>
      <c r="K775" s="29"/>
      <c r="L775" s="29"/>
      <c r="M775" s="29"/>
    </row>
    <row r="776" spans="1:13" x14ac:dyDescent="0.25">
      <c r="A776" s="29" t="s">
        <v>10</v>
      </c>
      <c r="B776" s="29" t="s">
        <v>219</v>
      </c>
      <c r="C776" s="298">
        <v>1.0194501152856744E-4</v>
      </c>
      <c r="D776" s="142">
        <v>65.67</v>
      </c>
      <c r="E776" s="29"/>
      <c r="F776" s="29"/>
      <c r="G776" s="29"/>
      <c r="H776" s="29"/>
      <c r="I776" s="29"/>
      <c r="J776" s="29"/>
      <c r="K776" s="29"/>
      <c r="L776" s="29"/>
      <c r="M776" s="29"/>
    </row>
    <row r="777" spans="1:13" x14ac:dyDescent="0.25">
      <c r="A777" s="29" t="s">
        <v>10</v>
      </c>
      <c r="B777" s="29" t="s">
        <v>220</v>
      </c>
      <c r="C777" s="298">
        <v>1.4578595629121171E-5</v>
      </c>
      <c r="D777" s="142">
        <v>9.39</v>
      </c>
      <c r="E777" s="29"/>
      <c r="F777" s="29"/>
      <c r="G777" s="29"/>
      <c r="H777" s="29"/>
      <c r="I777" s="29"/>
      <c r="J777" s="29"/>
      <c r="K777" s="29"/>
      <c r="L777" s="29"/>
      <c r="M777" s="29"/>
    </row>
    <row r="778" spans="1:13" x14ac:dyDescent="0.25">
      <c r="A778" s="29" t="s">
        <v>10</v>
      </c>
      <c r="B778" s="29" t="s">
        <v>878</v>
      </c>
      <c r="C778" s="298">
        <v>2.4671254013859592E-6</v>
      </c>
      <c r="D778" s="142">
        <v>1.59</v>
      </c>
      <c r="E778" s="29"/>
      <c r="F778" s="29"/>
      <c r="G778" s="29"/>
      <c r="H778" s="29"/>
      <c r="I778" s="29"/>
      <c r="J778" s="29"/>
      <c r="K778" s="29"/>
      <c r="L778" s="29"/>
      <c r="M778" s="29"/>
    </row>
    <row r="779" spans="1:13" x14ac:dyDescent="0.25">
      <c r="A779" s="29" t="s">
        <v>10</v>
      </c>
      <c r="B779" s="29" t="s">
        <v>221</v>
      </c>
      <c r="C779" s="298">
        <v>3.2215429679680681E-4</v>
      </c>
      <c r="D779" s="142">
        <v>207.52</v>
      </c>
      <c r="E779" s="29"/>
      <c r="F779" s="29"/>
      <c r="G779" s="29"/>
      <c r="H779" s="29"/>
      <c r="I779" s="29"/>
      <c r="J779" s="29"/>
      <c r="K779" s="29"/>
      <c r="L779" s="29"/>
      <c r="M779" s="29"/>
    </row>
    <row r="780" spans="1:13" x14ac:dyDescent="0.25">
      <c r="A780" s="29" t="s">
        <v>10</v>
      </c>
      <c r="B780" s="29" t="s">
        <v>222</v>
      </c>
      <c r="C780" s="298">
        <v>3.4911735729865024E-6</v>
      </c>
      <c r="D780" s="142">
        <v>2.25</v>
      </c>
      <c r="E780" s="29"/>
      <c r="F780" s="29"/>
      <c r="G780" s="29"/>
      <c r="H780" s="29"/>
      <c r="I780" s="29"/>
      <c r="J780" s="29"/>
      <c r="K780" s="29"/>
      <c r="L780" s="29"/>
      <c r="M780" s="29"/>
    </row>
    <row r="781" spans="1:13" x14ac:dyDescent="0.25">
      <c r="A781" s="29" t="s">
        <v>10</v>
      </c>
      <c r="B781" s="29" t="s">
        <v>223</v>
      </c>
      <c r="C781" s="298">
        <v>3.7135563012104442E-5</v>
      </c>
      <c r="D781" s="142">
        <v>23.92</v>
      </c>
      <c r="E781" s="29"/>
      <c r="F781" s="29"/>
      <c r="G781" s="29"/>
      <c r="H781" s="29"/>
      <c r="I781" s="29"/>
      <c r="J781" s="29"/>
      <c r="K781" s="29"/>
      <c r="L781" s="29"/>
      <c r="M781" s="29"/>
    </row>
    <row r="782" spans="1:13" x14ac:dyDescent="0.25">
      <c r="A782" s="29" t="s">
        <v>10</v>
      </c>
      <c r="B782" s="29" t="s">
        <v>423</v>
      </c>
      <c r="C782" s="298">
        <v>1.743403964336593E-6</v>
      </c>
      <c r="D782" s="142">
        <v>1.1200000000000001</v>
      </c>
      <c r="E782" s="29"/>
      <c r="F782" s="29"/>
      <c r="G782" s="29"/>
      <c r="H782" s="29"/>
      <c r="I782" s="29"/>
      <c r="J782" s="29"/>
      <c r="K782" s="29"/>
      <c r="L782" s="29"/>
      <c r="M782" s="29"/>
    </row>
    <row r="783" spans="1:13" x14ac:dyDescent="0.25">
      <c r="A783" s="29" t="s">
        <v>10</v>
      </c>
      <c r="B783" s="29" t="s">
        <v>224</v>
      </c>
      <c r="C783" s="298">
        <v>6.6406705652269079E-6</v>
      </c>
      <c r="D783" s="142">
        <v>4.28</v>
      </c>
      <c r="E783" s="29"/>
      <c r="F783" s="29"/>
      <c r="G783" s="29"/>
      <c r="H783" s="29"/>
      <c r="I783" s="29"/>
      <c r="J783" s="29"/>
      <c r="K783" s="29"/>
      <c r="L783" s="29"/>
      <c r="M783" s="29"/>
    </row>
    <row r="784" spans="1:13" x14ac:dyDescent="0.25">
      <c r="A784" s="29" t="s">
        <v>10</v>
      </c>
      <c r="B784" s="29" t="s">
        <v>879</v>
      </c>
      <c r="C784" s="298">
        <v>9.2354063623237113E-8</v>
      </c>
      <c r="D784" s="142">
        <v>0.06</v>
      </c>
      <c r="E784" s="29"/>
      <c r="F784" s="29"/>
      <c r="G784" s="29"/>
      <c r="H784" s="29"/>
      <c r="I784" s="29"/>
      <c r="J784" s="29"/>
      <c r="K784" s="29"/>
      <c r="L784" s="29"/>
      <c r="M784" s="29"/>
    </row>
    <row r="785" spans="1:13" x14ac:dyDescent="0.25">
      <c r="A785" s="29" t="s">
        <v>10</v>
      </c>
      <c r="B785" s="29" t="s">
        <v>225</v>
      </c>
      <c r="C785" s="298">
        <v>7.4590612632494606E-6</v>
      </c>
      <c r="D785" s="142">
        <v>4.8</v>
      </c>
      <c r="E785" s="29"/>
      <c r="F785" s="29"/>
      <c r="G785" s="29"/>
      <c r="H785" s="29"/>
      <c r="I785" s="29"/>
      <c r="J785" s="29"/>
      <c r="K785" s="29"/>
      <c r="L785" s="29"/>
      <c r="M785" s="29"/>
    </row>
    <row r="786" spans="1:13" x14ac:dyDescent="0.25">
      <c r="A786" s="29" t="s">
        <v>10</v>
      </c>
      <c r="B786" s="29" t="s">
        <v>226</v>
      </c>
      <c r="C786" s="298">
        <v>6.5225020153689858E-7</v>
      </c>
      <c r="D786" s="142">
        <v>0.42</v>
      </c>
      <c r="E786" s="29"/>
      <c r="F786" s="29"/>
      <c r="G786" s="29"/>
      <c r="H786" s="29"/>
      <c r="I786" s="29"/>
      <c r="J786" s="29"/>
      <c r="K786" s="29"/>
      <c r="L786" s="29"/>
      <c r="M786" s="29"/>
    </row>
    <row r="787" spans="1:13" x14ac:dyDescent="0.25">
      <c r="A787" s="29" t="s">
        <v>10</v>
      </c>
      <c r="B787" s="29" t="s">
        <v>227</v>
      </c>
      <c r="C787" s="298">
        <v>1.76333149820178E-4</v>
      </c>
      <c r="D787" s="142">
        <v>113.59</v>
      </c>
      <c r="E787" s="29"/>
      <c r="F787" s="29"/>
      <c r="G787" s="29"/>
      <c r="H787" s="29"/>
      <c r="I787" s="29"/>
      <c r="J787" s="29"/>
      <c r="K787" s="29"/>
      <c r="L787" s="29"/>
      <c r="M787" s="29"/>
    </row>
    <row r="788" spans="1:13" x14ac:dyDescent="0.25">
      <c r="A788" s="29" t="s">
        <v>10</v>
      </c>
      <c r="B788" s="29" t="s">
        <v>228</v>
      </c>
      <c r="C788" s="298">
        <v>1.5538767888356104E-3</v>
      </c>
      <c r="D788" s="142">
        <v>1000.97</v>
      </c>
      <c r="E788" s="29"/>
      <c r="F788" s="29"/>
      <c r="G788" s="29"/>
      <c r="H788" s="29"/>
      <c r="I788" s="29"/>
      <c r="J788" s="29"/>
      <c r="K788" s="29"/>
      <c r="L788" s="29"/>
      <c r="M788" s="29"/>
    </row>
    <row r="789" spans="1:13" x14ac:dyDescent="0.25">
      <c r="A789" s="29" t="s">
        <v>10</v>
      </c>
      <c r="B789" s="29" t="s">
        <v>813</v>
      </c>
      <c r="C789" s="298">
        <v>3.4927790690708457E-5</v>
      </c>
      <c r="D789" s="142">
        <v>22.5</v>
      </c>
      <c r="E789" s="29"/>
      <c r="F789" s="29"/>
      <c r="G789" s="29"/>
      <c r="H789" s="29"/>
      <c r="I789" s="29"/>
      <c r="J789" s="29"/>
      <c r="K789" s="29"/>
      <c r="L789" s="29"/>
      <c r="M789" s="29"/>
    </row>
    <row r="790" spans="1:13" x14ac:dyDescent="0.25">
      <c r="A790" s="29" t="s">
        <v>10</v>
      </c>
      <c r="B790" s="29" t="s">
        <v>871</v>
      </c>
      <c r="C790" s="298">
        <v>8.4864309794206055E-4</v>
      </c>
      <c r="D790" s="142">
        <v>546.66999999999996</v>
      </c>
      <c r="E790" s="29"/>
      <c r="F790" s="29"/>
      <c r="G790" s="29"/>
      <c r="H790" s="29"/>
      <c r="I790" s="29"/>
      <c r="J790" s="29"/>
      <c r="K790" s="29"/>
      <c r="L790" s="29"/>
      <c r="M790" s="29"/>
    </row>
    <row r="791" spans="1:13" x14ac:dyDescent="0.25">
      <c r="A791" s="29" t="s">
        <v>10</v>
      </c>
      <c r="B791" s="29" t="s">
        <v>927</v>
      </c>
      <c r="C791" s="298">
        <v>1.5716327388109268E-4</v>
      </c>
      <c r="D791" s="142">
        <v>101.24</v>
      </c>
      <c r="E791" s="29"/>
      <c r="F791" s="29"/>
      <c r="G791" s="29"/>
      <c r="H791" s="29"/>
      <c r="I791" s="29"/>
      <c r="J791" s="29"/>
      <c r="K791" s="29"/>
      <c r="L791" s="29"/>
      <c r="M791" s="29"/>
    </row>
    <row r="792" spans="1:13" x14ac:dyDescent="0.25">
      <c r="A792" s="29" t="s">
        <v>10</v>
      </c>
      <c r="B792" s="29" t="s">
        <v>909</v>
      </c>
      <c r="C792" s="298">
        <v>3.6250250928635031E-6</v>
      </c>
      <c r="D792" s="142">
        <v>2.34</v>
      </c>
      <c r="E792" s="29"/>
      <c r="F792" s="29"/>
      <c r="G792" s="29"/>
      <c r="H792" s="29"/>
      <c r="I792" s="29"/>
      <c r="J792" s="29"/>
      <c r="K792" s="29"/>
      <c r="L792" s="29"/>
      <c r="M792" s="29"/>
    </row>
    <row r="793" spans="1:13" x14ac:dyDescent="0.25">
      <c r="A793" s="29" t="s">
        <v>10</v>
      </c>
      <c r="B793" s="29" t="s">
        <v>229</v>
      </c>
      <c r="C793" s="298">
        <v>1.2506955266419629E-4</v>
      </c>
      <c r="D793" s="142">
        <v>80.569999999999993</v>
      </c>
      <c r="E793" s="29"/>
      <c r="F793" s="29"/>
      <c r="G793" s="29"/>
      <c r="H793" s="29"/>
      <c r="I793" s="29"/>
      <c r="J793" s="29"/>
      <c r="K793" s="29"/>
      <c r="L793" s="29"/>
      <c r="M793" s="29"/>
    </row>
    <row r="794" spans="1:13" x14ac:dyDescent="0.25">
      <c r="A794" s="29" t="s">
        <v>10</v>
      </c>
      <c r="B794" s="29" t="s">
        <v>230</v>
      </c>
      <c r="C794" s="298">
        <v>5.2165400084121509E-4</v>
      </c>
      <c r="D794" s="142">
        <v>336.04</v>
      </c>
      <c r="E794" s="29"/>
      <c r="F794" s="29"/>
      <c r="G794" s="29"/>
      <c r="H794" s="29"/>
      <c r="I794" s="29"/>
      <c r="J794" s="29"/>
      <c r="K794" s="29"/>
      <c r="L794" s="29"/>
      <c r="M794" s="29"/>
    </row>
    <row r="795" spans="1:13" x14ac:dyDescent="0.25">
      <c r="A795" s="29" t="s">
        <v>10</v>
      </c>
      <c r="B795" s="29" t="s">
        <v>928</v>
      </c>
      <c r="C795" s="298">
        <v>1.618075558551498E-5</v>
      </c>
      <c r="D795" s="142">
        <v>10.42</v>
      </c>
      <c r="E795" s="29"/>
      <c r="F795" s="29"/>
      <c r="G795" s="29"/>
      <c r="H795" s="29"/>
      <c r="I795" s="29"/>
      <c r="J795" s="29"/>
      <c r="K795" s="29"/>
      <c r="L795" s="29"/>
      <c r="M795" s="29"/>
    </row>
    <row r="796" spans="1:13" x14ac:dyDescent="0.25">
      <c r="A796" s="29" t="s">
        <v>10</v>
      </c>
      <c r="B796" s="29" t="s">
        <v>380</v>
      </c>
      <c r="C796" s="298">
        <v>1.6594035004813086E-6</v>
      </c>
      <c r="D796" s="142">
        <v>1.07</v>
      </c>
      <c r="E796" s="29"/>
      <c r="F796" s="29"/>
      <c r="G796" s="29"/>
      <c r="H796" s="29"/>
      <c r="I796" s="29"/>
      <c r="J796" s="29"/>
      <c r="K796" s="29"/>
      <c r="L796" s="29"/>
      <c r="M796" s="29"/>
    </row>
    <row r="797" spans="1:13" x14ac:dyDescent="0.25">
      <c r="A797" s="29" t="s">
        <v>10</v>
      </c>
      <c r="B797" s="29" t="s">
        <v>929</v>
      </c>
      <c r="C797" s="298">
        <v>1.6319434468352935E-6</v>
      </c>
      <c r="D797" s="142">
        <v>1.05</v>
      </c>
      <c r="E797" s="29"/>
      <c r="F797" s="29"/>
      <c r="G797" s="29"/>
      <c r="H797" s="29"/>
      <c r="I797" s="29"/>
      <c r="J797" s="29"/>
      <c r="K797" s="29"/>
      <c r="L797" s="29"/>
      <c r="M797" s="29"/>
    </row>
    <row r="798" spans="1:13" x14ac:dyDescent="0.25">
      <c r="A798" s="29" t="s">
        <v>10</v>
      </c>
      <c r="B798" s="29" t="s">
        <v>231</v>
      </c>
      <c r="C798" s="298">
        <v>6.6914297535776683E-7</v>
      </c>
      <c r="D798" s="142">
        <v>0.43</v>
      </c>
      <c r="E798" s="29"/>
      <c r="F798" s="29"/>
      <c r="G798" s="29"/>
      <c r="H798" s="29"/>
      <c r="I798" s="29"/>
      <c r="J798" s="29"/>
      <c r="K798" s="29"/>
      <c r="L798" s="29"/>
      <c r="M798" s="29"/>
    </row>
    <row r="799" spans="1:13" x14ac:dyDescent="0.25">
      <c r="A799" s="29" t="s">
        <v>10</v>
      </c>
      <c r="B799" s="29" t="s">
        <v>232</v>
      </c>
      <c r="C799" s="298">
        <v>2.6234015317144006E-4</v>
      </c>
      <c r="D799" s="142">
        <v>168.99</v>
      </c>
      <c r="E799" s="29"/>
      <c r="F799" s="29"/>
      <c r="G799" s="29"/>
      <c r="H799" s="29"/>
      <c r="I799" s="29"/>
      <c r="J799" s="29"/>
      <c r="K799" s="29"/>
      <c r="L799" s="29"/>
      <c r="M799" s="29"/>
    </row>
    <row r="800" spans="1:13" x14ac:dyDescent="0.25">
      <c r="A800" s="29" t="s">
        <v>10</v>
      </c>
      <c r="B800" s="29" t="s">
        <v>233</v>
      </c>
      <c r="C800" s="298">
        <v>2.0608399256418457E-4</v>
      </c>
      <c r="D800" s="142">
        <v>132.75</v>
      </c>
      <c r="E800" s="29"/>
      <c r="F800" s="29"/>
      <c r="G800" s="29"/>
      <c r="H800" s="29"/>
      <c r="I800" s="29"/>
      <c r="J800" s="29"/>
      <c r="K800" s="29"/>
      <c r="L800" s="29"/>
      <c r="M800" s="29"/>
    </row>
    <row r="801" spans="1:13" x14ac:dyDescent="0.25">
      <c r="A801" s="29" t="s">
        <v>10</v>
      </c>
      <c r="B801" s="29" t="s">
        <v>234</v>
      </c>
      <c r="C801" s="298">
        <v>3.9180456845528293E-6</v>
      </c>
      <c r="D801" s="142">
        <v>2.52</v>
      </c>
      <c r="E801" s="29"/>
      <c r="F801" s="29"/>
      <c r="G801" s="29"/>
      <c r="H801" s="29"/>
      <c r="I801" s="29"/>
      <c r="J801" s="29"/>
      <c r="K801" s="29"/>
      <c r="L801" s="29"/>
      <c r="M801" s="29"/>
    </row>
    <row r="802" spans="1:13" x14ac:dyDescent="0.25">
      <c r="A802" s="29" t="s">
        <v>10</v>
      </c>
      <c r="B802" s="29" t="s">
        <v>235</v>
      </c>
      <c r="C802" s="298">
        <v>5.4480158834105435E-5</v>
      </c>
      <c r="D802" s="142">
        <v>35.090000000000003</v>
      </c>
      <c r="E802" s="29"/>
      <c r="F802" s="29"/>
      <c r="G802" s="29"/>
      <c r="H802" s="29"/>
      <c r="I802" s="29"/>
      <c r="J802" s="29"/>
      <c r="K802" s="29"/>
      <c r="L802" s="29"/>
      <c r="M802" s="29"/>
    </row>
    <row r="803" spans="1:13" x14ac:dyDescent="0.25">
      <c r="A803" s="29" t="s">
        <v>10</v>
      </c>
      <c r="B803" s="29" t="s">
        <v>949</v>
      </c>
      <c r="C803" s="298">
        <v>9.1680043498788151E-9</v>
      </c>
      <c r="D803" s="142">
        <v>0.01</v>
      </c>
      <c r="E803" s="29"/>
      <c r="F803" s="29"/>
      <c r="G803" s="29"/>
      <c r="H803" s="29"/>
      <c r="I803" s="29"/>
      <c r="J803" s="29"/>
      <c r="K803" s="29"/>
      <c r="L803" s="29"/>
      <c r="M803" s="29"/>
    </row>
    <row r="804" spans="1:13" x14ac:dyDescent="0.25">
      <c r="A804" s="29" t="s">
        <v>10</v>
      </c>
      <c r="B804" s="29" t="s">
        <v>236</v>
      </c>
      <c r="C804" s="298">
        <v>9.5764314995492241E-5</v>
      </c>
      <c r="D804" s="142">
        <v>61.69</v>
      </c>
      <c r="E804" s="29"/>
      <c r="F804" s="29"/>
      <c r="G804" s="29"/>
      <c r="H804" s="29"/>
      <c r="I804" s="29"/>
      <c r="J804" s="29"/>
      <c r="K804" s="29"/>
      <c r="L804" s="29"/>
      <c r="M804" s="29"/>
    </row>
    <row r="805" spans="1:13" x14ac:dyDescent="0.25">
      <c r="A805" s="29" t="s">
        <v>10</v>
      </c>
      <c r="B805" s="29" t="s">
        <v>325</v>
      </c>
      <c r="C805" s="298">
        <v>6.7938185844347411E-5</v>
      </c>
      <c r="D805" s="142">
        <v>43.76</v>
      </c>
      <c r="E805" s="29"/>
      <c r="F805" s="29"/>
      <c r="G805" s="29"/>
      <c r="H805" s="29"/>
      <c r="I805" s="29"/>
      <c r="J805" s="29"/>
      <c r="K805" s="29"/>
      <c r="L805" s="29"/>
      <c r="M805" s="29"/>
    </row>
    <row r="806" spans="1:13" x14ac:dyDescent="0.25">
      <c r="A806" s="29" t="s">
        <v>10</v>
      </c>
      <c r="B806" s="29" t="s">
        <v>237</v>
      </c>
      <c r="C806" s="298">
        <v>8.2015494729648992E-5</v>
      </c>
      <c r="D806" s="142">
        <v>52.83</v>
      </c>
      <c r="E806" s="29"/>
      <c r="F806" s="29"/>
      <c r="G806" s="29"/>
      <c r="H806" s="29"/>
      <c r="I806" s="29"/>
      <c r="J806" s="29"/>
      <c r="K806" s="29"/>
      <c r="L806" s="29"/>
      <c r="M806" s="29"/>
    </row>
    <row r="807" spans="1:13" x14ac:dyDescent="0.25">
      <c r="A807" s="29" t="s">
        <v>10</v>
      </c>
      <c r="B807" s="29" t="s">
        <v>238</v>
      </c>
      <c r="C807" s="298">
        <v>8.3099631204144313E-6</v>
      </c>
      <c r="D807" s="142">
        <v>5.35</v>
      </c>
      <c r="E807" s="29"/>
      <c r="F807" s="29"/>
      <c r="G807" s="29"/>
      <c r="H807" s="29"/>
      <c r="I807" s="29"/>
      <c r="J807" s="29"/>
      <c r="K807" s="29"/>
      <c r="L807" s="29"/>
      <c r="M807" s="29"/>
    </row>
    <row r="808" spans="1:13" x14ac:dyDescent="0.25">
      <c r="A808" s="29" t="s">
        <v>10</v>
      </c>
      <c r="B808" s="29" t="s">
        <v>239</v>
      </c>
      <c r="C808" s="298">
        <v>4.2121853316803262E-4</v>
      </c>
      <c r="D808" s="142">
        <v>271.33999999999997</v>
      </c>
      <c r="E808" s="29"/>
      <c r="F808" s="29"/>
      <c r="G808" s="29"/>
      <c r="H808" s="29"/>
      <c r="I808" s="29"/>
      <c r="J808" s="29"/>
      <c r="K808" s="29"/>
      <c r="L808" s="29"/>
      <c r="M808" s="29"/>
    </row>
    <row r="809" spans="1:13" x14ac:dyDescent="0.25">
      <c r="A809" s="29" t="s">
        <v>10</v>
      </c>
      <c r="B809" s="29" t="s">
        <v>814</v>
      </c>
      <c r="C809" s="298">
        <v>5.4961376712866543E-6</v>
      </c>
      <c r="D809" s="142">
        <v>3.54</v>
      </c>
      <c r="E809" s="29"/>
      <c r="F809" s="29"/>
      <c r="G809" s="29"/>
      <c r="H809" s="29"/>
      <c r="I809" s="29"/>
      <c r="J809" s="29"/>
      <c r="K809" s="29"/>
      <c r="L809" s="29"/>
      <c r="M809" s="29"/>
    </row>
    <row r="810" spans="1:13" x14ac:dyDescent="0.25">
      <c r="A810" s="29" t="s">
        <v>10</v>
      </c>
      <c r="B810" s="29" t="s">
        <v>424</v>
      </c>
      <c r="C810" s="298">
        <v>1.0239998195000242E-5</v>
      </c>
      <c r="D810" s="142">
        <v>6.6</v>
      </c>
      <c r="E810" s="29"/>
      <c r="F810" s="29"/>
      <c r="G810" s="29"/>
      <c r="H810" s="29"/>
      <c r="I810" s="29"/>
      <c r="J810" s="29"/>
      <c r="K810" s="29"/>
      <c r="L810" s="29"/>
      <c r="M810" s="29"/>
    </row>
    <row r="811" spans="1:13" x14ac:dyDescent="0.25">
      <c r="A811" s="29" t="s">
        <v>10</v>
      </c>
      <c r="B811" s="29" t="s">
        <v>240</v>
      </c>
      <c r="C811" s="298">
        <v>1.0372839967951514E-4</v>
      </c>
      <c r="D811" s="142">
        <v>66.819999999999993</v>
      </c>
      <c r="E811" s="29"/>
      <c r="F811" s="29"/>
      <c r="G811" s="29"/>
      <c r="H811" s="29"/>
      <c r="I811" s="29"/>
      <c r="J811" s="29"/>
      <c r="K811" s="29"/>
      <c r="L811" s="29"/>
      <c r="M811" s="29"/>
    </row>
    <row r="812" spans="1:13" x14ac:dyDescent="0.25">
      <c r="A812" s="29" t="s">
        <v>10</v>
      </c>
      <c r="B812" s="29" t="s">
        <v>394</v>
      </c>
      <c r="C812" s="298">
        <v>9.5927200002827537E-5</v>
      </c>
      <c r="D812" s="142">
        <v>61.79</v>
      </c>
      <c r="E812" s="29"/>
      <c r="F812" s="29"/>
      <c r="G812" s="29"/>
      <c r="H812" s="29"/>
      <c r="I812" s="29"/>
      <c r="J812" s="29"/>
      <c r="K812" s="29"/>
      <c r="L812" s="29"/>
      <c r="M812" s="29"/>
    </row>
    <row r="813" spans="1:13" x14ac:dyDescent="0.25">
      <c r="A813" s="29" t="s">
        <v>10</v>
      </c>
      <c r="B813" s="29" t="s">
        <v>433</v>
      </c>
      <c r="C813" s="298">
        <v>8.7182923373432386E-6</v>
      </c>
      <c r="D813" s="142">
        <v>5.62</v>
      </c>
      <c r="E813" s="29"/>
      <c r="F813" s="29"/>
      <c r="G813" s="29"/>
      <c r="H813" s="29"/>
      <c r="I813" s="29"/>
      <c r="J813" s="29"/>
      <c r="K813" s="29"/>
      <c r="L813" s="29"/>
      <c r="M813" s="29"/>
    </row>
    <row r="814" spans="1:13" x14ac:dyDescent="0.25">
      <c r="A814" s="29" t="s">
        <v>10</v>
      </c>
      <c r="B814" s="29" t="s">
        <v>241</v>
      </c>
      <c r="C814" s="298">
        <v>8.7810656529894632E-5</v>
      </c>
      <c r="D814" s="142">
        <v>56.57</v>
      </c>
      <c r="E814" s="29"/>
      <c r="F814" s="29"/>
      <c r="G814" s="29"/>
      <c r="H814" s="29"/>
      <c r="I814" s="29"/>
      <c r="J814" s="29"/>
      <c r="K814" s="29"/>
      <c r="L814" s="29"/>
      <c r="M814" s="29"/>
    </row>
    <row r="815" spans="1:13" x14ac:dyDescent="0.25">
      <c r="A815" s="29" t="s">
        <v>10</v>
      </c>
      <c r="B815" s="29" t="s">
        <v>242</v>
      </c>
      <c r="C815" s="298">
        <v>1.250457990887592E-4</v>
      </c>
      <c r="D815" s="142">
        <v>80.55</v>
      </c>
      <c r="E815" s="29"/>
      <c r="F815" s="29"/>
      <c r="G815" s="29"/>
      <c r="H815" s="29"/>
      <c r="I815" s="29"/>
      <c r="J815" s="29"/>
      <c r="K815" s="29"/>
      <c r="L815" s="29"/>
      <c r="M815" s="29"/>
    </row>
    <row r="816" spans="1:13" x14ac:dyDescent="0.25">
      <c r="A816" s="29" t="s">
        <v>10</v>
      </c>
      <c r="B816" s="29" t="s">
        <v>328</v>
      </c>
      <c r="C816" s="298">
        <v>1.2866338435781163E-4</v>
      </c>
      <c r="D816" s="142">
        <v>82.88</v>
      </c>
      <c r="E816" s="29"/>
      <c r="F816" s="29"/>
      <c r="G816" s="29"/>
      <c r="H816" s="29"/>
      <c r="I816" s="29"/>
      <c r="J816" s="29"/>
      <c r="K816" s="29"/>
      <c r="L816" s="29"/>
      <c r="M816" s="29"/>
    </row>
    <row r="817" spans="1:13" x14ac:dyDescent="0.25">
      <c r="A817" s="29" t="s">
        <v>10</v>
      </c>
      <c r="B817" s="29" t="s">
        <v>329</v>
      </c>
      <c r="C817" s="298">
        <v>1.3671669360606123E-4</v>
      </c>
      <c r="D817" s="142">
        <v>88.07</v>
      </c>
      <c r="E817" s="29"/>
      <c r="F817" s="29"/>
      <c r="G817" s="29"/>
      <c r="H817" s="29"/>
      <c r="I817" s="29"/>
      <c r="J817" s="29"/>
      <c r="K817" s="29"/>
      <c r="L817" s="29"/>
      <c r="M817" s="29"/>
    </row>
    <row r="818" spans="1:13" x14ac:dyDescent="0.25">
      <c r="A818" s="29" t="s">
        <v>10</v>
      </c>
      <c r="B818" s="29" t="s">
        <v>243</v>
      </c>
      <c r="C818" s="298">
        <v>6.2438047703065435E-4</v>
      </c>
      <c r="D818" s="142">
        <v>402.21</v>
      </c>
      <c r="E818" s="29"/>
      <c r="F818" s="29"/>
      <c r="G818" s="29"/>
      <c r="H818" s="29"/>
      <c r="I818" s="29"/>
      <c r="J818" s="29"/>
      <c r="K818" s="29"/>
      <c r="L818" s="29"/>
      <c r="M818" s="29"/>
    </row>
    <row r="819" spans="1:13" x14ac:dyDescent="0.25">
      <c r="A819" s="29" t="s">
        <v>10</v>
      </c>
      <c r="B819" s="29" t="s">
        <v>244</v>
      </c>
      <c r="C819" s="298">
        <v>3.7897529670498153E-4</v>
      </c>
      <c r="D819" s="29">
        <v>244.13</v>
      </c>
      <c r="E819" s="29"/>
      <c r="F819" s="29"/>
      <c r="G819" s="29"/>
      <c r="H819" s="29"/>
      <c r="I819" s="29"/>
      <c r="J819" s="29"/>
      <c r="K819" s="29"/>
      <c r="L819" s="29"/>
      <c r="M819" s="29"/>
    </row>
    <row r="820" spans="1:13" x14ac:dyDescent="0.25">
      <c r="A820" s="29" t="s">
        <v>10</v>
      </c>
      <c r="B820" s="29" t="s">
        <v>245</v>
      </c>
      <c r="C820" s="298">
        <v>1.375649026259834E-3</v>
      </c>
      <c r="D820" s="29">
        <v>886.16</v>
      </c>
      <c r="E820" s="29"/>
      <c r="F820" s="29"/>
      <c r="G820" s="29"/>
      <c r="H820" s="29"/>
      <c r="I820" s="29"/>
      <c r="J820" s="29"/>
      <c r="K820" s="29"/>
      <c r="L820" s="29"/>
      <c r="M820" s="29"/>
    </row>
    <row r="821" spans="1:13" x14ac:dyDescent="0.25">
      <c r="A821" s="29" t="s">
        <v>10</v>
      </c>
      <c r="B821" s="29" t="s">
        <v>246</v>
      </c>
      <c r="C821" s="298">
        <v>1.1792913254900341E-5</v>
      </c>
      <c r="D821" s="29">
        <v>7.6</v>
      </c>
      <c r="E821" s="29"/>
      <c r="F821" s="29"/>
      <c r="G821" s="29"/>
      <c r="H821" s="29"/>
      <c r="I821" s="29"/>
      <c r="J821" s="29"/>
      <c r="K821" s="29"/>
      <c r="L821" s="29"/>
      <c r="M821" s="29"/>
    </row>
    <row r="822" spans="1:13" x14ac:dyDescent="0.2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</row>
    <row r="823" spans="1:13" x14ac:dyDescent="0.2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</row>
    <row r="824" spans="1:13" x14ac:dyDescent="0.2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</row>
    <row r="825" spans="1:13" x14ac:dyDescent="0.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</row>
    <row r="826" spans="1:13" x14ac:dyDescent="0.2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</row>
    <row r="827" spans="1:13" x14ac:dyDescent="0.2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</row>
    <row r="828" spans="1:13" x14ac:dyDescent="0.2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</row>
    <row r="829" spans="1:13" x14ac:dyDescent="0.2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</row>
    <row r="830" spans="1:13" x14ac:dyDescent="0.2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</row>
    <row r="831" spans="1:13" x14ac:dyDescent="0.2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</row>
    <row r="832" spans="1:13" x14ac:dyDescent="0.2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</row>
    <row r="833" spans="1:13" x14ac:dyDescent="0.2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</row>
    <row r="834" spans="1:13" x14ac:dyDescent="0.2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</row>
    <row r="835" spans="1:13" x14ac:dyDescent="0.2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</row>
    <row r="836" spans="1:13" x14ac:dyDescent="0.2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</row>
    <row r="837" spans="1:13" x14ac:dyDescent="0.2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</row>
    <row r="838" spans="1:13" x14ac:dyDescent="0.2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</row>
    <row r="839" spans="1:13" x14ac:dyDescent="0.2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</row>
    <row r="840" spans="1:13" x14ac:dyDescent="0.2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</row>
    <row r="841" spans="1:13" x14ac:dyDescent="0.2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</row>
    <row r="842" spans="1:13" x14ac:dyDescent="0.2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</row>
    <row r="843" spans="1:13" x14ac:dyDescent="0.2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</row>
    <row r="844" spans="1:13" x14ac:dyDescent="0.2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</row>
    <row r="845" spans="1:13" x14ac:dyDescent="0.2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</row>
    <row r="846" spans="1:13" x14ac:dyDescent="0.2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</row>
    <row r="847" spans="1:13" x14ac:dyDescent="0.2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</row>
    <row r="848" spans="1:13" x14ac:dyDescent="0.2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</row>
    <row r="849" spans="1:13" x14ac:dyDescent="0.2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</row>
    <row r="850" spans="1:13" x14ac:dyDescent="0.2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</row>
    <row r="851" spans="1:13" x14ac:dyDescent="0.2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</row>
    <row r="852" spans="1:13" x14ac:dyDescent="0.2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</row>
    <row r="853" spans="1:13" x14ac:dyDescent="0.2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</row>
    <row r="854" spans="1:13" x14ac:dyDescent="0.2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</row>
    <row r="855" spans="1:13" x14ac:dyDescent="0.2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</row>
    <row r="856" spans="1:13" x14ac:dyDescent="0.2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</row>
    <row r="857" spans="1:13" x14ac:dyDescent="0.2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</row>
    <row r="858" spans="1:13" x14ac:dyDescent="0.2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</row>
    <row r="859" spans="1:13" x14ac:dyDescent="0.2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</row>
    <row r="860" spans="1:13" x14ac:dyDescent="0.2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</row>
    <row r="861" spans="1:13" x14ac:dyDescent="0.2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</row>
    <row r="862" spans="1:13" x14ac:dyDescent="0.2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</row>
    <row r="863" spans="1:13" x14ac:dyDescent="0.2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</row>
    <row r="864" spans="1:13" x14ac:dyDescent="0.2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</row>
    <row r="865" spans="1:13" x14ac:dyDescent="0.2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</row>
    <row r="866" spans="1:13" x14ac:dyDescent="0.2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</row>
    <row r="867" spans="1:13" x14ac:dyDescent="0.2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</row>
    <row r="868" spans="1:13" x14ac:dyDescent="0.2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</row>
    <row r="869" spans="1:13" x14ac:dyDescent="0.2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</row>
    <row r="870" spans="1:13" x14ac:dyDescent="0.2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</row>
    <row r="871" spans="1:13" x14ac:dyDescent="0.2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</row>
    <row r="872" spans="1:13" x14ac:dyDescent="0.2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</row>
    <row r="873" spans="1:13" x14ac:dyDescent="0.2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</row>
    <row r="874" spans="1:13" x14ac:dyDescent="0.2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</row>
    <row r="875" spans="1:13" x14ac:dyDescent="0.2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</row>
    <row r="876" spans="1:13" x14ac:dyDescent="0.2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</row>
    <row r="877" spans="1:13" x14ac:dyDescent="0.2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</row>
    <row r="878" spans="1:13" x14ac:dyDescent="0.2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</row>
    <row r="879" spans="1:13" x14ac:dyDescent="0.2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</row>
    <row r="880" spans="1:13" x14ac:dyDescent="0.2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</row>
    <row r="881" spans="1:13" x14ac:dyDescent="0.2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</row>
    <row r="882" spans="1:13" x14ac:dyDescent="0.2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</row>
    <row r="883" spans="1:13" x14ac:dyDescent="0.2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</row>
    <row r="884" spans="1:13" x14ac:dyDescent="0.2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</row>
    <row r="885" spans="1:13" x14ac:dyDescent="0.2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</row>
    <row r="886" spans="1:13" x14ac:dyDescent="0.2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</row>
    <row r="887" spans="1:13" x14ac:dyDescent="0.2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</row>
    <row r="888" spans="1:13" x14ac:dyDescent="0.2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</row>
    <row r="889" spans="1:13" x14ac:dyDescent="0.2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</row>
    <row r="890" spans="1:13" x14ac:dyDescent="0.2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</row>
    <row r="891" spans="1:13" x14ac:dyDescent="0.2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</row>
    <row r="892" spans="1:13" x14ac:dyDescent="0.2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</row>
    <row r="893" spans="1:13" x14ac:dyDescent="0.2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</row>
    <row r="894" spans="1:13" x14ac:dyDescent="0.2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</row>
    <row r="895" spans="1:13" x14ac:dyDescent="0.2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</row>
    <row r="896" spans="1:13" x14ac:dyDescent="0.2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</row>
    <row r="897" spans="1:13" x14ac:dyDescent="0.2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</row>
    <row r="898" spans="1:13" x14ac:dyDescent="0.2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</row>
    <row r="899" spans="1:13" x14ac:dyDescent="0.2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</row>
    <row r="900" spans="1:13" x14ac:dyDescent="0.2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</row>
    <row r="901" spans="1:13" x14ac:dyDescent="0.2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</row>
    <row r="902" spans="1:13" x14ac:dyDescent="0.2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</row>
    <row r="903" spans="1:13" x14ac:dyDescent="0.2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</row>
    <row r="904" spans="1:13" x14ac:dyDescent="0.2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</row>
    <row r="905" spans="1:13" x14ac:dyDescent="0.2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</row>
    <row r="906" spans="1:13" x14ac:dyDescent="0.2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</row>
    <row r="907" spans="1:13" x14ac:dyDescent="0.2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</row>
    <row r="908" spans="1:13" x14ac:dyDescent="0.2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</row>
    <row r="909" spans="1:13" x14ac:dyDescent="0.2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</row>
    <row r="910" spans="1:13" x14ac:dyDescent="0.2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</row>
    <row r="911" spans="1:13" x14ac:dyDescent="0.2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</row>
    <row r="912" spans="1:13" x14ac:dyDescent="0.2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</row>
    <row r="913" spans="1:13" x14ac:dyDescent="0.2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</row>
    <row r="914" spans="1:13" x14ac:dyDescent="0.2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</row>
    <row r="915" spans="1:13" x14ac:dyDescent="0.2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</row>
    <row r="916" spans="1:13" x14ac:dyDescent="0.2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</row>
    <row r="917" spans="1:13" x14ac:dyDescent="0.2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</row>
    <row r="918" spans="1:13" x14ac:dyDescent="0.2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</row>
    <row r="919" spans="1:13" x14ac:dyDescent="0.2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</row>
    <row r="920" spans="1:13" x14ac:dyDescent="0.2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</row>
    <row r="921" spans="1:13" x14ac:dyDescent="0.2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</row>
    <row r="922" spans="1:13" x14ac:dyDescent="0.2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</row>
    <row r="923" spans="1:13" x14ac:dyDescent="0.2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</row>
    <row r="924" spans="1:13" x14ac:dyDescent="0.2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</row>
    <row r="925" spans="1:13" x14ac:dyDescent="0.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</row>
    <row r="926" spans="1:13" x14ac:dyDescent="0.2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</row>
    <row r="927" spans="1:13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</row>
    <row r="928" spans="1:13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</row>
    <row r="929" spans="1:13" x14ac:dyDescent="0.2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</row>
    <row r="930" spans="1:13" x14ac:dyDescent="0.2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</row>
    <row r="931" spans="1:13" x14ac:dyDescent="0.2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</row>
    <row r="932" spans="1:13" x14ac:dyDescent="0.2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</row>
    <row r="933" spans="1:13" x14ac:dyDescent="0.2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</row>
    <row r="934" spans="1:13" x14ac:dyDescent="0.2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</row>
    <row r="935" spans="1:13" x14ac:dyDescent="0.2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</row>
    <row r="936" spans="1:13" x14ac:dyDescent="0.2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</row>
    <row r="937" spans="1:13" x14ac:dyDescent="0.2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</row>
    <row r="938" spans="1:13" x14ac:dyDescent="0.2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</row>
    <row r="939" spans="1:13" x14ac:dyDescent="0.2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</row>
    <row r="940" spans="1:13" x14ac:dyDescent="0.2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</row>
    <row r="941" spans="1:13" x14ac:dyDescent="0.2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</row>
    <row r="942" spans="1:13" x14ac:dyDescent="0.2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</row>
    <row r="943" spans="1:13" x14ac:dyDescent="0.2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</row>
    <row r="944" spans="1:13" x14ac:dyDescent="0.2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</row>
    <row r="945" spans="1:13" x14ac:dyDescent="0.2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</row>
    <row r="946" spans="1:13" x14ac:dyDescent="0.2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</row>
    <row r="947" spans="1:13" x14ac:dyDescent="0.2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</row>
    <row r="948" spans="1:13" x14ac:dyDescent="0.2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</row>
    <row r="949" spans="1:13" x14ac:dyDescent="0.2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</row>
    <row r="950" spans="1:13" x14ac:dyDescent="0.2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</row>
    <row r="951" spans="1:13" x14ac:dyDescent="0.2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</row>
    <row r="952" spans="1:13" x14ac:dyDescent="0.2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</row>
    <row r="953" spans="1:13" x14ac:dyDescent="0.2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</row>
    <row r="954" spans="1:13" x14ac:dyDescent="0.2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</row>
    <row r="955" spans="1:13" x14ac:dyDescent="0.2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</row>
    <row r="956" spans="1:13" x14ac:dyDescent="0.2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</row>
    <row r="957" spans="1:13" x14ac:dyDescent="0.2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</row>
    <row r="958" spans="1:13" x14ac:dyDescent="0.2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</row>
    <row r="959" spans="1:13" x14ac:dyDescent="0.2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</row>
    <row r="960" spans="1:13" x14ac:dyDescent="0.2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</row>
    <row r="961" spans="1:13" x14ac:dyDescent="0.2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</row>
    <row r="962" spans="1:13" x14ac:dyDescent="0.2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</row>
    <row r="963" spans="1:13" x14ac:dyDescent="0.2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</row>
    <row r="964" spans="1:13" x14ac:dyDescent="0.2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</row>
    <row r="965" spans="1:13" x14ac:dyDescent="0.2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</row>
    <row r="966" spans="1:13" x14ac:dyDescent="0.2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</row>
    <row r="967" spans="1:13" x14ac:dyDescent="0.2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</row>
    <row r="968" spans="1:13" x14ac:dyDescent="0.2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</row>
    <row r="969" spans="1:13" x14ac:dyDescent="0.2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</row>
    <row r="970" spans="1:13" x14ac:dyDescent="0.2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</row>
    <row r="971" spans="1:13" x14ac:dyDescent="0.2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</row>
    <row r="972" spans="1:13" x14ac:dyDescent="0.2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</row>
    <row r="973" spans="1:13" x14ac:dyDescent="0.2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</row>
    <row r="974" spans="1:13" x14ac:dyDescent="0.2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</row>
    <row r="975" spans="1:13" x14ac:dyDescent="0.2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</row>
    <row r="976" spans="1:13" x14ac:dyDescent="0.2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</row>
    <row r="977" spans="1:13" x14ac:dyDescent="0.2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</row>
    <row r="978" spans="1:13" x14ac:dyDescent="0.2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</row>
    <row r="979" spans="1:13" x14ac:dyDescent="0.2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</row>
    <row r="980" spans="1:13" x14ac:dyDescent="0.2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</row>
    <row r="981" spans="1:13" x14ac:dyDescent="0.2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</row>
    <row r="982" spans="1:13" x14ac:dyDescent="0.2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</row>
    <row r="983" spans="1:13" x14ac:dyDescent="0.2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</row>
    <row r="984" spans="1:13" x14ac:dyDescent="0.2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</row>
    <row r="985" spans="1:13" x14ac:dyDescent="0.2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</row>
    <row r="986" spans="1:13" x14ac:dyDescent="0.2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</row>
    <row r="987" spans="1:13" x14ac:dyDescent="0.2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</row>
    <row r="988" spans="1:13" x14ac:dyDescent="0.2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</row>
    <row r="989" spans="1:13" x14ac:dyDescent="0.2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</row>
    <row r="990" spans="1:13" x14ac:dyDescent="0.2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</row>
    <row r="991" spans="1:13" x14ac:dyDescent="0.2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</row>
    <row r="992" spans="1:13" x14ac:dyDescent="0.2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</row>
    <row r="993" spans="1:13" x14ac:dyDescent="0.2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</row>
    <row r="994" spans="1:13" x14ac:dyDescent="0.2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</row>
    <row r="995" spans="1:13" x14ac:dyDescent="0.2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</row>
    <row r="996" spans="1:13" x14ac:dyDescent="0.2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</row>
    <row r="997" spans="1:13" x14ac:dyDescent="0.2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</row>
    <row r="998" spans="1:13" x14ac:dyDescent="0.2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</row>
    <row r="999" spans="1:13" x14ac:dyDescent="0.2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</row>
    <row r="1000" spans="1:13" x14ac:dyDescent="0.2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</row>
    <row r="1001" spans="1:13" x14ac:dyDescent="0.2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</row>
    <row r="1002" spans="1:13" x14ac:dyDescent="0.2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</row>
    <row r="1003" spans="1:13" x14ac:dyDescent="0.2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</row>
    <row r="1004" spans="1:13" x14ac:dyDescent="0.2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</row>
    <row r="1005" spans="1:13" x14ac:dyDescent="0.2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</row>
    <row r="1006" spans="1:13" x14ac:dyDescent="0.2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</row>
    <row r="1007" spans="1:13" x14ac:dyDescent="0.2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</row>
    <row r="1008" spans="1:13" x14ac:dyDescent="0.2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</row>
    <row r="1009" spans="1:13" x14ac:dyDescent="0.2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</row>
    <row r="1010" spans="1:13" x14ac:dyDescent="0.2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</row>
    <row r="1011" spans="1:13" x14ac:dyDescent="0.2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</row>
    <row r="1012" spans="1:13" x14ac:dyDescent="0.2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</row>
    <row r="1013" spans="1:13" x14ac:dyDescent="0.2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</row>
    <row r="1014" spans="1:13" x14ac:dyDescent="0.2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</row>
    <row r="1015" spans="1:13" x14ac:dyDescent="0.2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</row>
    <row r="1016" spans="1:13" x14ac:dyDescent="0.2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</row>
    <row r="1017" spans="1:13" x14ac:dyDescent="0.2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</row>
    <row r="1018" spans="1:13" x14ac:dyDescent="0.2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</row>
    <row r="1019" spans="1:13" x14ac:dyDescent="0.2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</row>
    <row r="1020" spans="1:13" x14ac:dyDescent="0.2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</row>
    <row r="1021" spans="1:13" x14ac:dyDescent="0.2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</row>
    <row r="1022" spans="1:13" x14ac:dyDescent="0.2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</row>
    <row r="1023" spans="1:13" x14ac:dyDescent="0.2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</row>
    <row r="1024" spans="1:13" x14ac:dyDescent="0.2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</row>
    <row r="1025" spans="1:13" x14ac:dyDescent="0.2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</row>
    <row r="1026" spans="1:13" x14ac:dyDescent="0.2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</row>
    <row r="1027" spans="1:13" x14ac:dyDescent="0.2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</row>
    <row r="1028" spans="1:13" x14ac:dyDescent="0.2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</row>
    <row r="1029" spans="1:13" x14ac:dyDescent="0.2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</row>
    <row r="1030" spans="1:13" x14ac:dyDescent="0.2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</row>
    <row r="1031" spans="1:13" x14ac:dyDescent="0.2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</row>
    <row r="1032" spans="1:13" x14ac:dyDescent="0.2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</row>
    <row r="1033" spans="1:13" x14ac:dyDescent="0.2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</row>
    <row r="1034" spans="1:13" x14ac:dyDescent="0.2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</row>
    <row r="1035" spans="1:13" x14ac:dyDescent="0.2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</row>
    <row r="1036" spans="1:13" x14ac:dyDescent="0.2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</row>
    <row r="1037" spans="1:13" x14ac:dyDescent="0.2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</row>
    <row r="1038" spans="1:13" x14ac:dyDescent="0.2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</row>
    <row r="1039" spans="1:13" x14ac:dyDescent="0.2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</row>
    <row r="1040" spans="1:13" x14ac:dyDescent="0.2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</row>
    <row r="1041" spans="1:13" x14ac:dyDescent="0.2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</row>
    <row r="1042" spans="1:13" x14ac:dyDescent="0.2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</row>
    <row r="1043" spans="1:13" x14ac:dyDescent="0.2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</row>
    <row r="1044" spans="1:13" x14ac:dyDescent="0.2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</row>
    <row r="1045" spans="1:13" x14ac:dyDescent="0.2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</row>
    <row r="1046" spans="1:13" x14ac:dyDescent="0.2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</row>
    <row r="1047" spans="1:13" x14ac:dyDescent="0.2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</row>
    <row r="1048" spans="1:13" x14ac:dyDescent="0.2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</row>
    <row r="1049" spans="1:13" x14ac:dyDescent="0.2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</row>
    <row r="1050" spans="1:13" x14ac:dyDescent="0.2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</row>
    <row r="1051" spans="1:13" x14ac:dyDescent="0.2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</row>
    <row r="1052" spans="1:13" x14ac:dyDescent="0.2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</row>
    <row r="1053" spans="1:13" x14ac:dyDescent="0.2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</row>
    <row r="1054" spans="1:13" x14ac:dyDescent="0.2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</row>
    <row r="1055" spans="1:13" x14ac:dyDescent="0.2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</row>
    <row r="1056" spans="1:13" x14ac:dyDescent="0.2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</row>
    <row r="1057" spans="1:13" x14ac:dyDescent="0.2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</row>
    <row r="1058" spans="1:13" x14ac:dyDescent="0.2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</row>
    <row r="1059" spans="1:13" x14ac:dyDescent="0.2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</row>
    <row r="1060" spans="1:13" x14ac:dyDescent="0.2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</row>
    <row r="1061" spans="1:13" x14ac:dyDescent="0.2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</row>
    <row r="1062" spans="1:13" x14ac:dyDescent="0.2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</row>
    <row r="1063" spans="1:13" x14ac:dyDescent="0.2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</row>
    <row r="1064" spans="1:13" x14ac:dyDescent="0.2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</row>
    <row r="1065" spans="1:13" x14ac:dyDescent="0.2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</row>
    <row r="1066" spans="1:13" x14ac:dyDescent="0.2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</row>
    <row r="1067" spans="1:13" x14ac:dyDescent="0.2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</row>
    <row r="1068" spans="1:13" x14ac:dyDescent="0.2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</row>
    <row r="1069" spans="1:13" x14ac:dyDescent="0.2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</row>
    <row r="1070" spans="1:13" x14ac:dyDescent="0.2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</row>
    <row r="1071" spans="1:13" x14ac:dyDescent="0.2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</row>
    <row r="1072" spans="1:13" x14ac:dyDescent="0.2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</row>
    <row r="1073" spans="1:13" x14ac:dyDescent="0.2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</row>
    <row r="1074" spans="1:13" x14ac:dyDescent="0.2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</row>
    <row r="1075" spans="1:13" x14ac:dyDescent="0.2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</row>
    <row r="1076" spans="1:13" x14ac:dyDescent="0.2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</row>
    <row r="1077" spans="1:13" x14ac:dyDescent="0.2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</row>
    <row r="1078" spans="1:13" x14ac:dyDescent="0.2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</row>
    <row r="1079" spans="1:13" x14ac:dyDescent="0.2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</row>
    <row r="1080" spans="1:13" x14ac:dyDescent="0.2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</row>
    <row r="1081" spans="1:13" x14ac:dyDescent="0.2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</row>
    <row r="1082" spans="1:13" x14ac:dyDescent="0.2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</row>
    <row r="1083" spans="1:13" x14ac:dyDescent="0.2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</row>
    <row r="1084" spans="1:13" x14ac:dyDescent="0.2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</row>
    <row r="1085" spans="1:13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</row>
    <row r="1086" spans="1:13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</row>
    <row r="1087" spans="1:13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</row>
    <row r="1088" spans="1:13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</row>
    <row r="1089" spans="1:13" x14ac:dyDescent="0.2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</row>
    <row r="1090" spans="1:13" x14ac:dyDescent="0.2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</row>
    <row r="1091" spans="1:13" x14ac:dyDescent="0.2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</row>
    <row r="1092" spans="1:13" x14ac:dyDescent="0.2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</row>
    <row r="1093" spans="1:13" x14ac:dyDescent="0.2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</row>
    <row r="1094" spans="1:13" x14ac:dyDescent="0.2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</row>
    <row r="1095" spans="1:13" x14ac:dyDescent="0.2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</row>
    <row r="1096" spans="1:13" x14ac:dyDescent="0.2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</row>
    <row r="1097" spans="1:13" x14ac:dyDescent="0.2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</row>
    <row r="1098" spans="1:13" x14ac:dyDescent="0.2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</row>
    <row r="1099" spans="1:13" x14ac:dyDescent="0.2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</row>
    <row r="1100" spans="1:13" x14ac:dyDescent="0.2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</row>
    <row r="1101" spans="1:13" x14ac:dyDescent="0.2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</row>
    <row r="1102" spans="1:13" x14ac:dyDescent="0.2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</row>
    <row r="1103" spans="1:13" x14ac:dyDescent="0.2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</row>
    <row r="1104" spans="1:13" x14ac:dyDescent="0.2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</row>
    <row r="1105" spans="1:13" x14ac:dyDescent="0.2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</row>
    <row r="1106" spans="1:13" x14ac:dyDescent="0.2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</row>
    <row r="1107" spans="1:13" x14ac:dyDescent="0.2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</row>
    <row r="1108" spans="1:13" x14ac:dyDescent="0.2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</row>
    <row r="1109" spans="1:13" x14ac:dyDescent="0.2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</row>
    <row r="1110" spans="1:13" x14ac:dyDescent="0.2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</row>
    <row r="1111" spans="1:13" x14ac:dyDescent="0.2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</row>
    <row r="1112" spans="1:13" x14ac:dyDescent="0.2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</row>
    <row r="1113" spans="1:13" x14ac:dyDescent="0.2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</row>
    <row r="1114" spans="1:13" x14ac:dyDescent="0.2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</row>
    <row r="1115" spans="1:13" x14ac:dyDescent="0.2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</row>
    <row r="1116" spans="1:13" x14ac:dyDescent="0.2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</row>
    <row r="1117" spans="1:13" x14ac:dyDescent="0.2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</row>
    <row r="1118" spans="1:13" x14ac:dyDescent="0.2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</row>
    <row r="1119" spans="1:13" x14ac:dyDescent="0.2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</row>
    <row r="1120" spans="1:13" x14ac:dyDescent="0.2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</row>
    <row r="1121" spans="1:13" x14ac:dyDescent="0.2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</row>
    <row r="1122" spans="1:13" x14ac:dyDescent="0.2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</row>
    <row r="1123" spans="1:13" x14ac:dyDescent="0.2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</row>
    <row r="1124" spans="1:13" x14ac:dyDescent="0.2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</row>
    <row r="1125" spans="1:13" x14ac:dyDescent="0.2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</row>
    <row r="1126" spans="1:13" x14ac:dyDescent="0.2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</row>
    <row r="1127" spans="1:13" x14ac:dyDescent="0.2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</row>
    <row r="1128" spans="1:13" x14ac:dyDescent="0.2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</row>
    <row r="1129" spans="1:13" x14ac:dyDescent="0.2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</row>
    <row r="1130" spans="1:13" x14ac:dyDescent="0.2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</row>
    <row r="1131" spans="1:13" x14ac:dyDescent="0.2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</row>
    <row r="1132" spans="1:13" x14ac:dyDescent="0.2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</row>
    <row r="1133" spans="1:13" x14ac:dyDescent="0.2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</row>
    <row r="1134" spans="1:13" x14ac:dyDescent="0.2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</row>
    <row r="1135" spans="1:13" x14ac:dyDescent="0.2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</row>
    <row r="1136" spans="1:13" x14ac:dyDescent="0.2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</row>
    <row r="1137" spans="1:13" x14ac:dyDescent="0.2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</row>
    <row r="1138" spans="1:13" x14ac:dyDescent="0.2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</row>
    <row r="1139" spans="1:13" x14ac:dyDescent="0.2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</row>
    <row r="1140" spans="1:13" x14ac:dyDescent="0.2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</row>
    <row r="1141" spans="1:13" x14ac:dyDescent="0.2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</row>
    <row r="1142" spans="1:13" x14ac:dyDescent="0.2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</row>
    <row r="1143" spans="1:13" x14ac:dyDescent="0.2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</row>
    <row r="1144" spans="1:13" x14ac:dyDescent="0.2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</row>
    <row r="1145" spans="1:13" x14ac:dyDescent="0.2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</row>
    <row r="1146" spans="1:13" x14ac:dyDescent="0.2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</row>
    <row r="1147" spans="1:13" x14ac:dyDescent="0.2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</row>
    <row r="1148" spans="1:13" x14ac:dyDescent="0.2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</row>
    <row r="1149" spans="1:13" x14ac:dyDescent="0.2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</row>
    <row r="1150" spans="1:13" x14ac:dyDescent="0.2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</row>
    <row r="1151" spans="1:13" x14ac:dyDescent="0.2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</row>
    <row r="1152" spans="1:13" x14ac:dyDescent="0.2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</row>
    <row r="1153" spans="1:13" x14ac:dyDescent="0.2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</row>
    <row r="1154" spans="1:13" x14ac:dyDescent="0.2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</row>
    <row r="1155" spans="1:13" x14ac:dyDescent="0.2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</row>
    <row r="1156" spans="1:13" x14ac:dyDescent="0.2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</row>
    <row r="1157" spans="1:13" x14ac:dyDescent="0.2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</row>
    <row r="1158" spans="1:13" x14ac:dyDescent="0.2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</row>
    <row r="1159" spans="1:13" x14ac:dyDescent="0.2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</row>
    <row r="1160" spans="1:13" x14ac:dyDescent="0.2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</row>
    <row r="1161" spans="1:13" x14ac:dyDescent="0.2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</row>
    <row r="1162" spans="1:13" x14ac:dyDescent="0.2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</row>
    <row r="1163" spans="1:13" x14ac:dyDescent="0.2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</row>
    <row r="1164" spans="1:13" x14ac:dyDescent="0.2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</row>
    <row r="1165" spans="1:13" x14ac:dyDescent="0.2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</row>
    <row r="1166" spans="1:13" x14ac:dyDescent="0.2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</row>
    <row r="1167" spans="1:13" x14ac:dyDescent="0.2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</row>
    <row r="1168" spans="1:13" x14ac:dyDescent="0.2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</row>
    <row r="1169" spans="1:13" x14ac:dyDescent="0.2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</row>
    <row r="1170" spans="1:13" x14ac:dyDescent="0.2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</row>
    <row r="1171" spans="1:13" x14ac:dyDescent="0.2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 TARIFAS CC </vt:lpstr>
      <vt:lpstr>CALCULO CC AGENTES</vt:lpstr>
      <vt:lpstr>RESUMEN CC </vt:lpstr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ALVARENGA</cp:lastModifiedBy>
  <dcterms:created xsi:type="dcterms:W3CDTF">2018-04-11T20:03:59Z</dcterms:created>
  <dcterms:modified xsi:type="dcterms:W3CDTF">2021-08-16T16:25:32Z</dcterms:modified>
</cp:coreProperties>
</file>