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TE\Facturacion\2023\05-CONCILIACION\05-DTER\DTER OFICIAL Y ARCHIVOS OFICIALES\Archivos para anexos\"/>
    </mc:Choice>
  </mc:AlternateContent>
  <xr:revisionPtr revIDLastSave="0" documentId="13_ncr:1_{96F9805A-D9C7-485A-B288-1DD7D7255C0D}" xr6:coauthVersionLast="45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AGENTES'!$A$2:$G$868</definedName>
    <definedName name="_xlnm._FilterDatabase" localSheetId="0" hidden="1">'CALCULO TARIFAS CC '!$AJ$9:$AW$38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4" l="1"/>
  <c r="AP35" i="1"/>
  <c r="AP47" i="1"/>
  <c r="O10" i="1"/>
  <c r="J19" i="4" s="1"/>
  <c r="AP40" i="1"/>
  <c r="AP43" i="1"/>
  <c r="AP44" i="1"/>
  <c r="AP45" i="1"/>
  <c r="AP46" i="1"/>
  <c r="AP48" i="1"/>
  <c r="A1" i="2"/>
  <c r="B2" i="4" s="1"/>
  <c r="D11" i="4"/>
  <c r="D9" i="4"/>
  <c r="D8" i="4"/>
  <c r="D7" i="4"/>
  <c r="D6" i="4"/>
  <c r="J20" i="4"/>
  <c r="J18" i="4"/>
  <c r="J17" i="4"/>
  <c r="P23" i="1"/>
  <c r="K11" i="1"/>
  <c r="K12" i="1"/>
  <c r="K13" i="1"/>
  <c r="K14" i="1"/>
  <c r="K15" i="1"/>
  <c r="K16" i="1"/>
  <c r="K17" i="1"/>
  <c r="K18" i="1"/>
  <c r="K19" i="1"/>
  <c r="K20" i="1"/>
  <c r="K21" i="1"/>
  <c r="K10" i="1"/>
  <c r="N10" i="1"/>
  <c r="AN36" i="1" l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H38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37" i="1" l="1"/>
  <c r="F22" i="1"/>
  <c r="F38" i="1" l="1"/>
  <c r="AP8" i="1" l="1"/>
  <c r="AO3" i="1"/>
  <c r="AQ3" i="1" s="1"/>
  <c r="AO4" i="1"/>
  <c r="AQ4" i="1" s="1"/>
  <c r="AO5" i="1"/>
  <c r="AQ5" i="1" s="1"/>
  <c r="AO6" i="1"/>
  <c r="AQ6" i="1" s="1"/>
  <c r="AO7" i="1"/>
  <c r="AQ7" i="1" s="1"/>
  <c r="AO2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AO8" i="1" l="1"/>
  <c r="AQ2" i="1"/>
  <c r="AQ8" i="1" s="1"/>
  <c r="L22" i="1" l="1"/>
  <c r="AQ48" i="1" l="1"/>
  <c r="AO48" i="1"/>
  <c r="AQ47" i="1"/>
  <c r="AO47" i="1"/>
  <c r="AQ46" i="1"/>
  <c r="AO46" i="1"/>
  <c r="AQ45" i="1"/>
  <c r="AO45" i="1"/>
  <c r="AQ44" i="1"/>
  <c r="AO44" i="1"/>
  <c r="AQ43" i="1"/>
  <c r="AO43" i="1"/>
  <c r="AQ22" i="1"/>
  <c r="AQ37" i="1"/>
  <c r="AO37" i="1"/>
  <c r="AR36" i="1"/>
  <c r="AP36" i="1"/>
  <c r="AT36" i="1" s="1"/>
  <c r="AU36" i="1" s="1"/>
  <c r="AR35" i="1"/>
  <c r="AR34" i="1"/>
  <c r="AP34" i="1"/>
  <c r="AT34" i="1" s="1"/>
  <c r="AU34" i="1" s="1"/>
  <c r="AR33" i="1"/>
  <c r="AP33" i="1"/>
  <c r="AT33" i="1" s="1"/>
  <c r="AR32" i="1"/>
  <c r="AP32" i="1"/>
  <c r="AT32" i="1" s="1"/>
  <c r="AU32" i="1" s="1"/>
  <c r="AR31" i="1"/>
  <c r="AP31" i="1"/>
  <c r="E31" i="1" s="1"/>
  <c r="AR30" i="1"/>
  <c r="AP30" i="1"/>
  <c r="AT30" i="1" s="1"/>
  <c r="AU30" i="1" s="1"/>
  <c r="AR29" i="1"/>
  <c r="AP29" i="1"/>
  <c r="AT29" i="1" s="1"/>
  <c r="AR28" i="1"/>
  <c r="AP28" i="1"/>
  <c r="AT28" i="1" s="1"/>
  <c r="AU28" i="1" s="1"/>
  <c r="AR27" i="1"/>
  <c r="AP27" i="1"/>
  <c r="AR26" i="1"/>
  <c r="AP26" i="1"/>
  <c r="AT26" i="1" s="1"/>
  <c r="AU26" i="1" s="1"/>
  <c r="AR25" i="1"/>
  <c r="AP25" i="1"/>
  <c r="AT25" i="1" s="1"/>
  <c r="AR24" i="1"/>
  <c r="AP24" i="1"/>
  <c r="AT24" i="1" s="1"/>
  <c r="AU24" i="1" s="1"/>
  <c r="AR23" i="1"/>
  <c r="AP23" i="1"/>
  <c r="AT23" i="1" s="1"/>
  <c r="AO22" i="1"/>
  <c r="AR21" i="1"/>
  <c r="AP21" i="1"/>
  <c r="AT21" i="1" s="1"/>
  <c r="AR20" i="1"/>
  <c r="AP20" i="1"/>
  <c r="AT20" i="1" s="1"/>
  <c r="AU20" i="1" s="1"/>
  <c r="AR19" i="1"/>
  <c r="AP19" i="1"/>
  <c r="AR18" i="1"/>
  <c r="AP18" i="1"/>
  <c r="AT18" i="1" s="1"/>
  <c r="AU18" i="1" s="1"/>
  <c r="AR17" i="1"/>
  <c r="AP17" i="1"/>
  <c r="AT17" i="1" s="1"/>
  <c r="AR16" i="1"/>
  <c r="AP16" i="1"/>
  <c r="AT16" i="1" s="1"/>
  <c r="AU16" i="1" s="1"/>
  <c r="AR15" i="1"/>
  <c r="AP15" i="1"/>
  <c r="AR14" i="1"/>
  <c r="AP14" i="1"/>
  <c r="AT14" i="1" s="1"/>
  <c r="AU14" i="1" s="1"/>
  <c r="AR13" i="1"/>
  <c r="AP13" i="1"/>
  <c r="AT13" i="1" s="1"/>
  <c r="AR12" i="1"/>
  <c r="AP12" i="1"/>
  <c r="AT12" i="1" s="1"/>
  <c r="AU12" i="1" s="1"/>
  <c r="AR11" i="1"/>
  <c r="AP11" i="1"/>
  <c r="AR10" i="1"/>
  <c r="AP10" i="1"/>
  <c r="AV20" i="1" l="1"/>
  <c r="G20" i="1" s="1"/>
  <c r="AV16" i="1"/>
  <c r="G16" i="1" s="1"/>
  <c r="AV34" i="1"/>
  <c r="G34" i="1" s="1"/>
  <c r="K34" i="1" s="1"/>
  <c r="AV18" i="1"/>
  <c r="G18" i="1" s="1"/>
  <c r="AV14" i="1"/>
  <c r="G14" i="1" s="1"/>
  <c r="AV12" i="1"/>
  <c r="G12" i="1" s="1"/>
  <c r="AV26" i="1"/>
  <c r="G26" i="1" s="1"/>
  <c r="K26" i="1" s="1"/>
  <c r="AV30" i="1"/>
  <c r="G30" i="1" s="1"/>
  <c r="K30" i="1" s="1"/>
  <c r="AV24" i="1"/>
  <c r="G24" i="1" s="1"/>
  <c r="K24" i="1" s="1"/>
  <c r="AV28" i="1"/>
  <c r="G28" i="1" s="1"/>
  <c r="K28" i="1" s="1"/>
  <c r="AV32" i="1"/>
  <c r="G32" i="1" s="1"/>
  <c r="K32" i="1" s="1"/>
  <c r="AV36" i="1"/>
  <c r="G36" i="1" s="1"/>
  <c r="K36" i="1" s="1"/>
  <c r="AR48" i="1"/>
  <c r="AR43" i="1"/>
  <c r="AR44" i="1"/>
  <c r="AQ38" i="1"/>
  <c r="AQ49" i="1"/>
  <c r="AR45" i="1"/>
  <c r="AR46" i="1"/>
  <c r="AR47" i="1"/>
  <c r="AO49" i="1"/>
  <c r="AS11" i="1"/>
  <c r="AP22" i="1"/>
  <c r="AS16" i="1"/>
  <c r="AO38" i="1"/>
  <c r="AR37" i="1"/>
  <c r="AS27" i="1"/>
  <c r="AS29" i="1"/>
  <c r="AS35" i="1"/>
  <c r="AS17" i="1"/>
  <c r="AS24" i="1"/>
  <c r="AS26" i="1"/>
  <c r="AS32" i="1"/>
  <c r="AS34" i="1"/>
  <c r="AR22" i="1"/>
  <c r="AS19" i="1"/>
  <c r="AS10" i="1"/>
  <c r="AS14" i="1"/>
  <c r="AS18" i="1"/>
  <c r="AP37" i="1"/>
  <c r="AP38" i="1" s="1"/>
  <c r="AP39" i="1" s="1"/>
  <c r="AS13" i="1"/>
  <c r="AS15" i="1"/>
  <c r="AS21" i="1"/>
  <c r="AS23" i="1"/>
  <c r="AS28" i="1"/>
  <c r="AS31" i="1"/>
  <c r="AS36" i="1"/>
  <c r="AU21" i="1"/>
  <c r="AS12" i="1"/>
  <c r="AU17" i="1"/>
  <c r="AS20" i="1"/>
  <c r="AS25" i="1"/>
  <c r="AS30" i="1"/>
  <c r="AS33" i="1"/>
  <c r="AT10" i="1"/>
  <c r="AT27" i="1"/>
  <c r="AT31" i="1"/>
  <c r="AU31" i="1" s="1"/>
  <c r="AV31" i="1" s="1"/>
  <c r="AT35" i="1"/>
  <c r="AU13" i="1"/>
  <c r="AU23" i="1"/>
  <c r="AV23" i="1" s="1"/>
  <c r="AT11" i="1"/>
  <c r="AU11" i="1" s="1"/>
  <c r="AT15" i="1"/>
  <c r="AU15" i="1" s="1"/>
  <c r="AT19" i="1"/>
  <c r="AU19" i="1" s="1"/>
  <c r="AV19" i="1" s="1"/>
  <c r="AW26" i="1"/>
  <c r="AW30" i="1"/>
  <c r="AW34" i="1"/>
  <c r="AW24" i="1"/>
  <c r="AW28" i="1"/>
  <c r="AW32" i="1"/>
  <c r="AW36" i="1"/>
  <c r="AW12" i="1"/>
  <c r="AW16" i="1"/>
  <c r="AW20" i="1"/>
  <c r="AW18" i="1"/>
  <c r="AW14" i="1"/>
  <c r="AU25" i="1"/>
  <c r="AU29" i="1"/>
  <c r="AU33" i="1"/>
  <c r="AV29" i="1" l="1"/>
  <c r="G29" i="1" s="1"/>
  <c r="K29" i="1" s="1"/>
  <c r="AV11" i="1"/>
  <c r="G11" i="1" s="1"/>
  <c r="AV25" i="1"/>
  <c r="G25" i="1" s="1"/>
  <c r="K25" i="1" s="1"/>
  <c r="AV13" i="1"/>
  <c r="G13" i="1" s="1"/>
  <c r="AV33" i="1"/>
  <c r="G33" i="1" s="1"/>
  <c r="K33" i="1" s="1"/>
  <c r="AV17" i="1"/>
  <c r="G17" i="1" s="1"/>
  <c r="AV15" i="1"/>
  <c r="G15" i="1" s="1"/>
  <c r="AV21" i="1"/>
  <c r="G21" i="1" s="1"/>
  <c r="AR49" i="1"/>
  <c r="AR38" i="1"/>
  <c r="AP49" i="1"/>
  <c r="AT37" i="1"/>
  <c r="G31" i="1"/>
  <c r="K31" i="1" s="1"/>
  <c r="AW31" i="1"/>
  <c r="AW13" i="1"/>
  <c r="AS37" i="1"/>
  <c r="AS22" i="1"/>
  <c r="AW21" i="1"/>
  <c r="G23" i="1"/>
  <c r="G19" i="1"/>
  <c r="AW19" i="1"/>
  <c r="AU27" i="1"/>
  <c r="AU10" i="1"/>
  <c r="AV10" i="1" s="1"/>
  <c r="AW15" i="1"/>
  <c r="AU35" i="1"/>
  <c r="AW23" i="1"/>
  <c r="AW11" i="1"/>
  <c r="AW17" i="1"/>
  <c r="AT22" i="1"/>
  <c r="AW33" i="1"/>
  <c r="AW25" i="1"/>
  <c r="AW29" i="1"/>
  <c r="K23" i="1" l="1"/>
  <c r="AV27" i="1"/>
  <c r="G27" i="1" s="1"/>
  <c r="K27" i="1" s="1"/>
  <c r="AV35" i="1"/>
  <c r="G35" i="1" s="1"/>
  <c r="AU22" i="1"/>
  <c r="AW22" i="1" s="1"/>
  <c r="G10" i="1"/>
  <c r="AT38" i="1"/>
  <c r="AW27" i="1"/>
  <c r="AW10" i="1"/>
  <c r="AU37" i="1"/>
  <c r="AS38" i="1"/>
  <c r="AW35" i="1"/>
  <c r="AV37" i="1" l="1"/>
  <c r="G37" i="1"/>
  <c r="G22" i="1"/>
  <c r="AU38" i="1"/>
  <c r="AT39" i="1" s="1"/>
  <c r="AV22" i="1"/>
  <c r="AW37" i="1"/>
  <c r="AV38" i="1" l="1"/>
  <c r="G38" i="1"/>
  <c r="AW38" i="1"/>
  <c r="E25" i="1" l="1"/>
  <c r="F872" i="2" l="1"/>
  <c r="F874" i="2"/>
  <c r="E10" i="1"/>
  <c r="E11" i="1"/>
  <c r="E12" i="1"/>
  <c r="E13" i="1"/>
  <c r="E14" i="1"/>
  <c r="E15" i="1"/>
  <c r="E17" i="1"/>
  <c r="E18" i="1"/>
  <c r="E19" i="1"/>
  <c r="E20" i="1"/>
  <c r="E21" i="1"/>
  <c r="E23" i="1"/>
  <c r="E24" i="1"/>
  <c r="E29" i="1"/>
  <c r="E32" i="1"/>
  <c r="E33" i="1"/>
  <c r="E34" i="1"/>
  <c r="E35" i="1"/>
  <c r="I35" i="1" s="1"/>
  <c r="K35" i="1" s="1"/>
  <c r="J38" i="1"/>
  <c r="J22" i="1"/>
  <c r="M37" i="1"/>
  <c r="L37" i="1"/>
  <c r="W22" i="1"/>
  <c r="V22" i="1"/>
  <c r="U22" i="1"/>
  <c r="T22" i="1"/>
  <c r="S22" i="1"/>
  <c r="R22" i="1"/>
  <c r="M22" i="1"/>
  <c r="Q23" i="1" l="1"/>
  <c r="Q32" i="1"/>
  <c r="F876" i="2"/>
  <c r="T5" i="1"/>
  <c r="F8" i="4" s="1"/>
  <c r="R5" i="1"/>
  <c r="F6" i="4" s="1"/>
  <c r="E16" i="1"/>
  <c r="E30" i="1"/>
  <c r="Q30" i="1" s="1"/>
  <c r="E36" i="1"/>
  <c r="Q36" i="1" s="1"/>
  <c r="E28" i="1"/>
  <c r="Q28" i="1" s="1"/>
  <c r="E26" i="1"/>
  <c r="D37" i="1"/>
  <c r="N37" i="1" s="1"/>
  <c r="D22" i="1"/>
  <c r="E27" i="1"/>
  <c r="F873" i="2"/>
  <c r="E37" i="1" l="1"/>
  <c r="I37" i="1" s="1"/>
  <c r="I38" i="1" s="1"/>
  <c r="Q26" i="1"/>
  <c r="V5" i="1"/>
  <c r="F10" i="4" s="1"/>
  <c r="N22" i="1"/>
  <c r="P36" i="1"/>
  <c r="F875" i="2"/>
  <c r="F877" i="2"/>
  <c r="P32" i="1"/>
  <c r="P28" i="1"/>
  <c r="S5" i="1"/>
  <c r="F7" i="4" s="1"/>
  <c r="K22" i="1"/>
  <c r="E22" i="1"/>
  <c r="D38" i="1"/>
  <c r="P30" i="1"/>
  <c r="W5" i="1" l="1"/>
  <c r="F11" i="4" s="1"/>
  <c r="U5" i="1"/>
  <c r="F9" i="4" s="1"/>
  <c r="O22" i="1"/>
  <c r="F878" i="2"/>
  <c r="E38" i="1"/>
  <c r="K37" i="1"/>
  <c r="K38" i="1" s="1"/>
  <c r="J16" i="4" s="1"/>
  <c r="J22" i="4" s="1"/>
  <c r="O37" i="1"/>
  <c r="P26" i="1"/>
  <c r="P37" i="1" s="1"/>
  <c r="O38" i="1" l="1"/>
  <c r="Q22" i="1"/>
  <c r="Y5" i="1"/>
  <c r="Y22" i="1" l="1"/>
  <c r="C6" i="4"/>
  <c r="C12" i="4"/>
  <c r="R43" i="1"/>
  <c r="G6" i="4" s="1"/>
  <c r="E6" i="4"/>
  <c r="V43" i="1"/>
  <c r="S43" i="1"/>
  <c r="U43" i="1"/>
  <c r="W43" i="1"/>
  <c r="T43" i="1"/>
  <c r="R23" i="1"/>
  <c r="R37" i="1" s="1"/>
  <c r="R44" i="1" s="1"/>
  <c r="H6" i="4" s="1"/>
  <c r="W36" i="1"/>
  <c r="W37" i="1" s="1"/>
  <c r="T28" i="1"/>
  <c r="T37" i="1" s="1"/>
  <c r="T44" i="1" s="1"/>
  <c r="H8" i="4" s="1"/>
  <c r="V32" i="1"/>
  <c r="V37" i="1" s="1"/>
  <c r="S26" i="1"/>
  <c r="S37" i="1" s="1"/>
  <c r="U30" i="1"/>
  <c r="U37" i="1" s="1"/>
  <c r="U44" i="1" s="1"/>
  <c r="H9" i="4" s="1"/>
  <c r="V44" i="1" l="1"/>
  <c r="H10" i="4" s="1"/>
  <c r="D10" i="4"/>
  <c r="D12" i="4" s="1"/>
  <c r="U45" i="1"/>
  <c r="I9" i="4" s="1"/>
  <c r="Q37" i="1"/>
  <c r="Q38" i="1" s="1"/>
  <c r="R45" i="1"/>
  <c r="W44" i="1"/>
  <c r="H11" i="4" s="1"/>
  <c r="T45" i="1"/>
  <c r="S44" i="1"/>
  <c r="H7" i="4" s="1"/>
  <c r="V45" i="1" l="1"/>
  <c r="I10" i="4" s="1"/>
  <c r="I6" i="4"/>
  <c r="E874" i="2"/>
  <c r="I8" i="4"/>
  <c r="E875" i="2"/>
  <c r="Y38" i="1"/>
  <c r="E872" i="2"/>
  <c r="W45" i="1"/>
  <c r="S45" i="1"/>
  <c r="G875" i="2" l="1"/>
  <c r="E876" i="2"/>
  <c r="I11" i="4"/>
  <c r="I7" i="4"/>
  <c r="G874" i="2"/>
  <c r="E877" i="2"/>
  <c r="E873" i="2"/>
  <c r="G876" i="2" l="1"/>
  <c r="J10" i="4" s="1"/>
  <c r="J9" i="4"/>
  <c r="J8" i="4"/>
  <c r="G873" i="2"/>
  <c r="G877" i="2"/>
  <c r="G872" i="2" l="1"/>
  <c r="G878" i="2" s="1"/>
  <c r="J7" i="4"/>
  <c r="J11" i="4"/>
  <c r="J6" i="4" l="1"/>
  <c r="J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CARLOS TOL</author>
  </authors>
  <commentList>
    <comment ref="AP35" authorId="0" shapeId="0" xr:uid="{717B1230-C908-4D73-9B64-1DC4DB763851}">
      <text>
        <r>
          <rPr>
            <sz val="9"/>
            <color indexed="81"/>
            <rFont val="Tahoma"/>
            <family val="2"/>
          </rPr>
          <t>Por efectos de redondeo de cifras, se ha ajustado -$0.01 al tramo con IARM con más centavos cercanos  a la siguiente unidad.</t>
        </r>
      </text>
    </comment>
  </commentList>
</comments>
</file>

<file path=xl/sharedStrings.xml><?xml version="1.0" encoding="utf-8"?>
<sst xmlns="http://schemas.openxmlformats.org/spreadsheetml/2006/main" count="1955" uniqueCount="999">
  <si>
    <t>PAIS</t>
  </si>
  <si>
    <t>CC MENSUAL (US$)</t>
  </si>
  <si>
    <t>DEMANDA (MWH)</t>
  </si>
  <si>
    <t>TARIFAS DEL CARGO COMPLEMENTARIO (US$ /MWH)</t>
  </si>
  <si>
    <t>CARGO COMPLEMENTARIO  (US$)</t>
  </si>
  <si>
    <t>INTERCONECTORES</t>
  </si>
  <si>
    <t xml:space="preserve">NO INTERCONECTORES </t>
  </si>
  <si>
    <t>REGIONAL</t>
  </si>
  <si>
    <t xml:space="preserve">NACIONAL </t>
  </si>
  <si>
    <t>TOTAL</t>
  </si>
  <si>
    <t>GUATEMALA</t>
  </si>
  <si>
    <t>EL SALVADOR</t>
  </si>
  <si>
    <t>HONDURAS</t>
  </si>
  <si>
    <t>NICARAGUA</t>
  </si>
  <si>
    <t>COSTA RICA</t>
  </si>
  <si>
    <t>PANAMA</t>
  </si>
  <si>
    <t xml:space="preserve">Total CC </t>
  </si>
  <si>
    <t>TOTAL CC</t>
  </si>
  <si>
    <t>CODIGO</t>
  </si>
  <si>
    <t>PANAMÁ</t>
  </si>
  <si>
    <t>6DEDECHI</t>
  </si>
  <si>
    <t>6DEDEMET</t>
  </si>
  <si>
    <t>6DENSA</t>
  </si>
  <si>
    <t>6GAES</t>
  </si>
  <si>
    <t>6GAES-CHANG</t>
  </si>
  <si>
    <t>6GALTOVALLE</t>
  </si>
  <si>
    <t>6GGENA</t>
  </si>
  <si>
    <t>6GMINERAPMA</t>
  </si>
  <si>
    <t>6GPERLANORT</t>
  </si>
  <si>
    <t>6GPERLASUR</t>
  </si>
  <si>
    <t>6UACETIOX</t>
  </si>
  <si>
    <t>6UARGOS</t>
  </si>
  <si>
    <t>6UAVIPAC</t>
  </si>
  <si>
    <t>6UCABLEONDA</t>
  </si>
  <si>
    <t>6UCEMEX</t>
  </si>
  <si>
    <t>6UCEMINTER</t>
  </si>
  <si>
    <t>6UCLARO</t>
  </si>
  <si>
    <t>6UCNAL</t>
  </si>
  <si>
    <t>6UCONTRAL</t>
  </si>
  <si>
    <t>6UEEUA</t>
  </si>
  <si>
    <t>6UFCC</t>
  </si>
  <si>
    <t>6UGMILLS</t>
  </si>
  <si>
    <t>6UGTOWER</t>
  </si>
  <si>
    <t>6UHPPACIFICA</t>
  </si>
  <si>
    <t>6UIPEL</t>
  </si>
  <si>
    <t>6UMEGAD</t>
  </si>
  <si>
    <t>6UMELOEA</t>
  </si>
  <si>
    <t>6UMELOMM</t>
  </si>
  <si>
    <t>6UMELORA</t>
  </si>
  <si>
    <t>6UMELOSC</t>
  </si>
  <si>
    <t>6UNESTLENATA</t>
  </si>
  <si>
    <t>6UPROCARSA</t>
  </si>
  <si>
    <t>6UPTPCGL</t>
  </si>
  <si>
    <t>6UPTPPSA</t>
  </si>
  <si>
    <t>6UPTPPSB</t>
  </si>
  <si>
    <t>6US99_ANDES</t>
  </si>
  <si>
    <t>6US99_ANDESM</t>
  </si>
  <si>
    <t>6US99_ARRAJ</t>
  </si>
  <si>
    <t>6US99_BGOLFA</t>
  </si>
  <si>
    <t>6US99_CABIMA</t>
  </si>
  <si>
    <t>6US99_CENCAL</t>
  </si>
  <si>
    <t>6US99_COCO</t>
  </si>
  <si>
    <t>6US99_COLMAR</t>
  </si>
  <si>
    <t>6US99_CONDA</t>
  </si>
  <si>
    <t>6US99_CORON</t>
  </si>
  <si>
    <t>6US99_DORADO</t>
  </si>
  <si>
    <t>6US99_MANAN</t>
  </si>
  <si>
    <t>6US99_MSONA</t>
  </si>
  <si>
    <t>6US99_ODGCHO</t>
  </si>
  <si>
    <t>6US99_PTOESC</t>
  </si>
  <si>
    <t>6US99_PUEBLO</t>
  </si>
  <si>
    <t>6US99_RHATO</t>
  </si>
  <si>
    <t>6US99_RMAR</t>
  </si>
  <si>
    <t>6US99_SABANI</t>
  </si>
  <si>
    <t>6US99_VACAM</t>
  </si>
  <si>
    <t>6US99_VHERM</t>
  </si>
  <si>
    <t>6US99_VLUCRE</t>
  </si>
  <si>
    <t>6US99_VZAITA</t>
  </si>
  <si>
    <t>6USMARIABD</t>
  </si>
  <si>
    <t>6UVH_CIA</t>
  </si>
  <si>
    <t>5DICE</t>
  </si>
  <si>
    <t>4DDISNORTE</t>
  </si>
  <si>
    <t>4DDISSUR</t>
  </si>
  <si>
    <t>4GALBAGEN</t>
  </si>
  <si>
    <t>4GALBANISA</t>
  </si>
  <si>
    <t>4GAMAYO1</t>
  </si>
  <si>
    <t>4GAMAYO2</t>
  </si>
  <si>
    <t>4GBPOWER</t>
  </si>
  <si>
    <t>4GEEC-20</t>
  </si>
  <si>
    <t>4GENELCACF</t>
  </si>
  <si>
    <t>4GENELLBMG</t>
  </si>
  <si>
    <t>4GENELPHL</t>
  </si>
  <si>
    <t>4GEOLO</t>
  </si>
  <si>
    <t>4GGEOSA</t>
  </si>
  <si>
    <t>4GGESARSA</t>
  </si>
  <si>
    <t>4GHEMCO</t>
  </si>
  <si>
    <t>4GHPA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</si>
  <si>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</si>
  <si>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</si>
  <si>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</si>
  <si>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</si>
  <si>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</si>
  <si>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</si>
  <si>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</si>
  <si>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</si>
  <si>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</si>
  <si>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</si>
  <si>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</si>
  <si>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</si>
  <si>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</si>
  <si>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4UHOLCIM</t>
  </si>
  <si>
    <t>4UINDEXN</t>
  </si>
  <si>
    <t>4UTRITONMI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</si>
  <si>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</si>
  <si>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</si>
  <si>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</si>
  <si>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</si>
  <si>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</si>
  <si>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</si>
  <si>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</si>
  <si>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</si>
  <si>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2C_C39</t>
  </si>
  <si>
    <t>2C_C40</t>
  </si>
  <si>
    <t>2C_C58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</si>
  <si>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</si>
  <si>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</si>
  <si>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</si>
  <si>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</si>
  <si>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</si>
  <si>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</si>
  <si>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</si>
  <si>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</si>
  <si>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</si>
  <si>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</si>
  <si>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</si>
  <si>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</si>
  <si>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</si>
  <si>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</si>
  <si>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</si>
  <si>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2G_G03</t>
  </si>
  <si>
    <t>2G_G05</t>
  </si>
  <si>
    <t>2G_G06</t>
  </si>
  <si>
    <t>2G_G07</t>
  </si>
  <si>
    <t>2G_G08</t>
  </si>
  <si>
    <t>2G_G09</t>
  </si>
  <si>
    <t>2G_G10</t>
  </si>
  <si>
    <t>2G_G11</t>
  </si>
  <si>
    <t>2U_U02</t>
  </si>
  <si>
    <t>2U_U05</t>
  </si>
  <si>
    <t>1CCOMCCELC</t>
  </si>
  <si>
    <t>1CCOMCECEE</t>
  </si>
  <si>
    <t>1CCOMCOELG</t>
  </si>
  <si>
    <t>1CCOMCOELP</t>
  </si>
  <si>
    <t>1CCOMCOELU</t>
  </si>
  <si>
    <t>1CCOMCOEND</t>
  </si>
  <si>
    <t>1CCOMCOESD</t>
  </si>
  <si>
    <t>1CCOMCOGUE</t>
  </si>
  <si>
    <t>1CCOMCOMEL</t>
  </si>
  <si>
    <t>1CCOMECONO</t>
  </si>
  <si>
    <t>1CCOMIONEN</t>
  </si>
  <si>
    <t>1CCOMMAYEL</t>
  </si>
  <si>
    <t>1CCOMRECGE</t>
  </si>
  <si>
    <t>1CCOMSOLGU</t>
  </si>
  <si>
    <t>1DDISDIELO</t>
  </si>
  <si>
    <t>1DDISDISEL</t>
  </si>
  <si>
    <t>1DDISEMREP</t>
  </si>
  <si>
    <t>1GGDRAGAAC</t>
  </si>
  <si>
    <t>1GGDRAGELC</t>
  </si>
  <si>
    <t>1GGDRAGPIN</t>
  </si>
  <si>
    <t>1GGDRAGRAL</t>
  </si>
  <si>
    <t>1GGDRAGROG</t>
  </si>
  <si>
    <t>1GGDRAGROP</t>
  </si>
  <si>
    <t>1GGDRCAURE</t>
  </si>
  <si>
    <t>1GGDRCOAGO</t>
  </si>
  <si>
    <t>1GGDRCOMAP</t>
  </si>
  <si>
    <t>1GGDRCORAL</t>
  </si>
  <si>
    <t>1GGDRDELAU</t>
  </si>
  <si>
    <t>1GGDRENREA</t>
  </si>
  <si>
    <t>1GGDRGEELP</t>
  </si>
  <si>
    <t>1GGDRGEENP</t>
  </si>
  <si>
    <t>1GGDRGEVEL</t>
  </si>
  <si>
    <t>1GGDRGRUCU</t>
  </si>
  <si>
    <t>1GGDRHICAA</t>
  </si>
  <si>
    <t>1GGDRHIDMA</t>
  </si>
  <si>
    <t>1GGDRHIDRO</t>
  </si>
  <si>
    <t>1GGDRHIDSM</t>
  </si>
  <si>
    <t>1GGDRHIELB</t>
  </si>
  <si>
    <t>1GGDRHIELC</t>
  </si>
  <si>
    <t>1GGDRHISAA</t>
  </si>
  <si>
    <t>1GGDRINDBI</t>
  </si>
  <si>
    <t>1GGDRMONMA</t>
  </si>
  <si>
    <t>1GGDROSCAN</t>
  </si>
  <si>
    <t>1GGDRPRSOG</t>
  </si>
  <si>
    <t>1GGDRSERGE</t>
  </si>
  <si>
    <t>1GGDRSIBOS</t>
  </si>
  <si>
    <t>1GGDRXOLPR</t>
  </si>
  <si>
    <t>1GGENAGRPO</t>
  </si>
  <si>
    <t>1GGENALENR</t>
  </si>
  <si>
    <t>1GGENANACA</t>
  </si>
  <si>
    <t>1GGENCAISA</t>
  </si>
  <si>
    <t>1GGENCINMC</t>
  </si>
  <si>
    <t>1GGENELEGE</t>
  </si>
  <si>
    <t>1GGENEMGEE</t>
  </si>
  <si>
    <t>1GGENENDEO</t>
  </si>
  <si>
    <t>1GGENENLIG</t>
  </si>
  <si>
    <t>1GGENGEELN</t>
  </si>
  <si>
    <t>1GGENGENES</t>
  </si>
  <si>
    <t>1GGENGENOC</t>
  </si>
  <si>
    <t>1GGENGRGEO</t>
  </si>
  <si>
    <t>1GGENHIHIJ</t>
  </si>
  <si>
    <t>1GGENHIVIA</t>
  </si>
  <si>
    <t>1GGENHIXAC</t>
  </si>
  <si>
    <t>1GGENINGMA</t>
  </si>
  <si>
    <t>1GGENLUFEG</t>
  </si>
  <si>
    <t>1GGENOEGYC</t>
  </si>
  <si>
    <t>1GGENPAPEL</t>
  </si>
  <si>
    <t>1GGENRENGU</t>
  </si>
  <si>
    <t>1GGENRNACE</t>
  </si>
  <si>
    <t>1GGENSERCM</t>
  </si>
  <si>
    <t>1GGENTERMI</t>
  </si>
  <si>
    <t>1GGENVIEBL</t>
  </si>
  <si>
    <t>1TTRAEMPRR</t>
  </si>
  <si>
    <t>1TTRAETCEE</t>
  </si>
  <si>
    <t>1TTRATRELC</t>
  </si>
  <si>
    <t>1UGUSEMGEE</t>
  </si>
  <si>
    <t>1UGUSGUAMO</t>
  </si>
  <si>
    <t>1UGUSIRTRA</t>
  </si>
  <si>
    <t>1UGUSOEGYC</t>
  </si>
  <si>
    <t>#</t>
  </si>
  <si>
    <t>País</t>
  </si>
  <si>
    <t>NOMBRE</t>
  </si>
  <si>
    <t>TARIFA</t>
  </si>
  <si>
    <t>Energía Demandada o Consumida (MWh)</t>
  </si>
  <si>
    <t>CC por Agente (US$)</t>
  </si>
  <si>
    <t>PAN</t>
  </si>
  <si>
    <t xml:space="preserve">DEMANDA DE ENERGÍA REGIONAL (MWh) : </t>
  </si>
  <si>
    <t>TOTAL MES</t>
  </si>
  <si>
    <t>MONTOS (US$)</t>
  </si>
  <si>
    <t>IARM
(CRIE-31-2018)</t>
  </si>
  <si>
    <t>CC MES</t>
  </si>
  <si>
    <t>CLASIFICACIÓN</t>
  </si>
  <si>
    <t>PAÍS</t>
  </si>
  <si>
    <t>TRAMOS DE LÍNEA</t>
  </si>
  <si>
    <t>DPI</t>
  </si>
  <si>
    <t>Tramo</t>
  </si>
  <si>
    <t>GUA</t>
  </si>
  <si>
    <t>PANALUYA – EL FLORIDO</t>
  </si>
  <si>
    <t>AGUACAPA – LA VEGA</t>
  </si>
  <si>
    <t>LA VEGA – FRONTERA EL SALVADOR</t>
  </si>
  <si>
    <t>ELS</t>
  </si>
  <si>
    <t xml:space="preserve">FRONTERA GUATEMALA - AHUACHAPAN </t>
  </si>
  <si>
    <t>15 SEPTIEMBRE – FRONTERA HONDURAS</t>
  </si>
  <si>
    <t>HON</t>
  </si>
  <si>
    <t>FRONTERA EL SALVADOR - AGUACALIENTE</t>
  </si>
  <si>
    <t>AGUACALIENTE - FRONTERA NICARAGUA</t>
  </si>
  <si>
    <t>NIC</t>
  </si>
  <si>
    <t>FRONTERA HONDURAS - SANDINO</t>
  </si>
  <si>
    <t>CRI</t>
  </si>
  <si>
    <t xml:space="preserve">FRONTERA NICARAGUA – CAÑAS </t>
  </si>
  <si>
    <t>RÍO CLARO – FRONTERA PANAMÁ</t>
  </si>
  <si>
    <t>Total</t>
  </si>
  <si>
    <t>Total lnterconectores</t>
  </si>
  <si>
    <t>NO INTERCONECTORES</t>
  </si>
  <si>
    <t>GUATE NORTE - SAN AGUSTIN</t>
  </si>
  <si>
    <t xml:space="preserve">SAN AGUSTIN - PANALUYA </t>
  </si>
  <si>
    <t>AHUACHAPAN –  NEJAPA</t>
  </si>
  <si>
    <t>NEJAPA - 15 SEPTIEMBRE</t>
  </si>
  <si>
    <t>SAN BUENAVENTURA – TORRE 43</t>
  </si>
  <si>
    <t>SANDINO - TICUANTEPE</t>
  </si>
  <si>
    <t>MASAYA - LA VIRGEN (SEGUNDO CIRCUITO)</t>
  </si>
  <si>
    <t>CAÑAS - JACO</t>
  </si>
  <si>
    <t>JACO - PARRITA</t>
  </si>
  <si>
    <t>PARRITA – PALMAR NORTE</t>
  </si>
  <si>
    <t>PALMAR NORTE – RÍO CLARO</t>
  </si>
  <si>
    <t>Total No Interconectores</t>
  </si>
  <si>
    <t>TARIFA CARGO COMPLEMENTARIO (US$/MWh)</t>
  </si>
  <si>
    <t>CLASIFICACIÓN  /  PAÍS</t>
  </si>
  <si>
    <t>TARIFA TOTAL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</si>
  <si>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</si>
  <si>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</si>
  <si>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</si>
  <si>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</si>
  <si>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</si>
  <si>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</si>
  <si>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</si>
  <si>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</si>
  <si>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</si>
  <si>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</si>
  <si>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CSMse (Compensación Semestral del MER)</t>
  </si>
  <si>
    <t>IARM</t>
  </si>
  <si>
    <t>CSMse</t>
  </si>
  <si>
    <t>CMMs</t>
  </si>
  <si>
    <t>6UVH_DES</t>
  </si>
  <si>
    <t>6UPECCOLA06</t>
  </si>
  <si>
    <t>6UPECCOLA51</t>
  </si>
  <si>
    <t>6UAGROIND</t>
  </si>
  <si>
    <t>6ULAPRENSA</t>
  </si>
  <si>
    <t>6UCONDA12OC</t>
  </si>
  <si>
    <t>2C_C60</t>
  </si>
  <si>
    <t>2G_G12</t>
  </si>
  <si>
    <t>1GGENTRAEL</t>
  </si>
  <si>
    <t>6UVH_TOC</t>
  </si>
  <si>
    <t>6UNESTLELOMA</t>
  </si>
  <si>
    <t>6UTORREALBA</t>
  </si>
  <si>
    <t>6UTDNO_PMA</t>
  </si>
  <si>
    <t>6UTDNO_CHO</t>
  </si>
  <si>
    <t>6UTDNO_PAV</t>
  </si>
  <si>
    <t>6UC_CONT</t>
  </si>
  <si>
    <t>6UC_GUAY</t>
  </si>
  <si>
    <t>6UC_HPMA</t>
  </si>
  <si>
    <t>6UC_SOLLOY</t>
  </si>
  <si>
    <t>6UXSBANITA</t>
  </si>
  <si>
    <t>6UXCHITRE</t>
  </si>
  <si>
    <t>6UXSTGO</t>
  </si>
  <si>
    <t>6UXDAVID</t>
  </si>
  <si>
    <t>6UXCREY</t>
  </si>
  <si>
    <t>6UXLAGO</t>
  </si>
  <si>
    <t>6UXACACIA</t>
  </si>
  <si>
    <t>6UXPUEBLO</t>
  </si>
  <si>
    <t>6UXMRICO</t>
  </si>
  <si>
    <t>6UXOFICENT</t>
  </si>
  <si>
    <t>6UXOAGUA</t>
  </si>
  <si>
    <t>6UXPACORA</t>
  </si>
  <si>
    <t>6UXSMGTO</t>
  </si>
  <si>
    <t>6UXVLUCRE</t>
  </si>
  <si>
    <t>4GEGR</t>
  </si>
  <si>
    <t>DIFERENCIA</t>
  </si>
  <si>
    <t>6UMACELLO</t>
  </si>
  <si>
    <t>6UCHSF</t>
  </si>
  <si>
    <t>6UJPRADO</t>
  </si>
  <si>
    <t>6UTMECDEP</t>
  </si>
  <si>
    <t>6URSPITA</t>
  </si>
  <si>
    <t>6URSTRANS</t>
  </si>
  <si>
    <t>6URSCESTE</t>
  </si>
  <si>
    <t>6URSBGOLF</t>
  </si>
  <si>
    <t>6UMEGAMALL</t>
  </si>
  <si>
    <t>6UFEDUDOR</t>
  </si>
  <si>
    <t>6UFEDUM8</t>
  </si>
  <si>
    <t>6UCWSCLARA</t>
  </si>
  <si>
    <t>6USCARTSAN</t>
  </si>
  <si>
    <t>6USERVICAR</t>
  </si>
  <si>
    <t>6UCWBAL</t>
  </si>
  <si>
    <t>6UCWHOPB</t>
  </si>
  <si>
    <t>6UCWJFRA2</t>
  </si>
  <si>
    <t>6UXARRAIJ</t>
  </si>
  <si>
    <t>6UXVALEGRE</t>
  </si>
  <si>
    <t>6UC_SHERAT</t>
  </si>
  <si>
    <t>6UCWAGUAS</t>
  </si>
  <si>
    <t>6UCWEXP</t>
  </si>
  <si>
    <t>6UCWDAVID</t>
  </si>
  <si>
    <t>1GGDRHIDRX</t>
  </si>
  <si>
    <t>5B</t>
  </si>
  <si>
    <t>5A</t>
  </si>
  <si>
    <t>2C_C51</t>
  </si>
  <si>
    <t>1GGDRAGLAE</t>
  </si>
  <si>
    <t>6UCWDORADO</t>
  </si>
  <si>
    <t>6UCWRABAJO</t>
  </si>
  <si>
    <t>6UPASCUAL</t>
  </si>
  <si>
    <t>6UCWCOLON</t>
  </si>
  <si>
    <t>6UCWJFRA1</t>
  </si>
  <si>
    <t>6UCWHOPA</t>
  </si>
  <si>
    <t>6UXELCOCO</t>
  </si>
  <si>
    <t>6UGLION</t>
  </si>
  <si>
    <t>1TTRATRENC</t>
  </si>
  <si>
    <t>6GRCHICO</t>
  </si>
  <si>
    <t>6UPETPMA</t>
  </si>
  <si>
    <t>6UNESPSUR</t>
  </si>
  <si>
    <t>6URSMPLAZA</t>
  </si>
  <si>
    <t>6URSHOWARD</t>
  </si>
  <si>
    <t>6URSBVISTA</t>
  </si>
  <si>
    <t>6URSMARKET</t>
  </si>
  <si>
    <t>6URSCHITRE</t>
  </si>
  <si>
    <t>6UXALBROOK</t>
  </si>
  <si>
    <t>6UDELYRBVTA</t>
  </si>
  <si>
    <t>1GGDRLEEVE</t>
  </si>
  <si>
    <t>6UMAZUL</t>
  </si>
  <si>
    <t>6UMED12OC</t>
  </si>
  <si>
    <t>6UMEDCBAN</t>
  </si>
  <si>
    <t>6UMARRIOTT</t>
  </si>
  <si>
    <t>6UORONORTE</t>
  </si>
  <si>
    <t>6USCARVALG</t>
  </si>
  <si>
    <t>6USCARPME</t>
  </si>
  <si>
    <t>6USCARCLLAN</t>
  </si>
  <si>
    <t>6UDOITDOR</t>
  </si>
  <si>
    <t>6UHRIANTOC</t>
  </si>
  <si>
    <t>2C_C61</t>
  </si>
  <si>
    <t>2G_G13</t>
  </si>
  <si>
    <t>2G_G14</t>
  </si>
  <si>
    <t>1GGENHIDCA</t>
  </si>
  <si>
    <t>1TTRATEEDN</t>
  </si>
  <si>
    <t>6USORTIS3</t>
  </si>
  <si>
    <t>6UDIGIPMA</t>
  </si>
  <si>
    <t>6UMIRAMAR</t>
  </si>
  <si>
    <t>6UHPBONITA</t>
  </si>
  <si>
    <t>6UHHINN</t>
  </si>
  <si>
    <t>6ULEMERID</t>
  </si>
  <si>
    <t>6UHBUENAV</t>
  </si>
  <si>
    <t>1GGDRHIDSA</t>
  </si>
  <si>
    <t>1TTRATRENR</t>
  </si>
  <si>
    <t>6URSAPLAZA</t>
  </si>
  <si>
    <t>6UINDTOC</t>
  </si>
  <si>
    <t>6UVMERCA</t>
  </si>
  <si>
    <t>6UPECCOLA63</t>
  </si>
  <si>
    <t>6UCINEPDOR</t>
  </si>
  <si>
    <t>6UCINEPAND</t>
  </si>
  <si>
    <t>6UINDOFIC</t>
  </si>
  <si>
    <t>6UGAMBOA</t>
  </si>
  <si>
    <t>6URAMADA</t>
  </si>
  <si>
    <t>6UBRISTOL</t>
  </si>
  <si>
    <t>6UAVIPACVAC</t>
  </si>
  <si>
    <t>6UINDESPIN</t>
  </si>
  <si>
    <t>6UINDAGUAD</t>
  </si>
  <si>
    <t>6UINDALANJ</t>
  </si>
  <si>
    <t>2C_C64</t>
  </si>
  <si>
    <t>1GGENCOELL</t>
  </si>
  <si>
    <t>6GDESHIDCORP</t>
  </si>
  <si>
    <t>6UDOITALB</t>
  </si>
  <si>
    <t>6UDOITCHI</t>
  </si>
  <si>
    <t>6UDOITWES</t>
  </si>
  <si>
    <t>6UEBELL</t>
  </si>
  <si>
    <t>6UFINCENT</t>
  </si>
  <si>
    <t>6UHOSPNAC</t>
  </si>
  <si>
    <t>6UHPROPERT</t>
  </si>
  <si>
    <t>6UHSMARIA</t>
  </si>
  <si>
    <t>6UICEGAMING</t>
  </si>
  <si>
    <t>6UMAJESTIC</t>
  </si>
  <si>
    <t>6UMOLPASA</t>
  </si>
  <si>
    <t>6UATRIO1</t>
  </si>
  <si>
    <t>6UPMAR1</t>
  </si>
  <si>
    <t>6UPETITEPMA</t>
  </si>
  <si>
    <t>6UFPARK28</t>
  </si>
  <si>
    <t>6UIRONTOWER</t>
  </si>
  <si>
    <t>IAR</t>
  </si>
  <si>
    <t>6UBPARK</t>
  </si>
  <si>
    <t>6UCINEPMP35</t>
  </si>
  <si>
    <t>6UCINEPSOH81</t>
  </si>
  <si>
    <t>6UCINEPWE54</t>
  </si>
  <si>
    <t>6UCORUNA13</t>
  </si>
  <si>
    <t>6UCPBCEN31</t>
  </si>
  <si>
    <t>6UCUNION20</t>
  </si>
  <si>
    <t>6UDOIT12OC</t>
  </si>
  <si>
    <t>6UDOITBGOL</t>
  </si>
  <si>
    <t>6UDOITCENT</t>
  </si>
  <si>
    <t>6UDOITDAV80</t>
  </si>
  <si>
    <t>6UDOITLDON</t>
  </si>
  <si>
    <t>6UDOITLPUE</t>
  </si>
  <si>
    <t>6UDOITTOC</t>
  </si>
  <si>
    <t>6UDOITVZAI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</si>
  <si>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</si>
  <si>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</si>
  <si>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</si>
  <si>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</si>
  <si>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</si>
  <si>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</si>
  <si>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</si>
  <si>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</si>
  <si>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</si>
  <si>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</si>
  <si>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</si>
  <si>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</si>
  <si>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</si>
  <si>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</si>
  <si>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</si>
  <si>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</si>
  <si>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</si>
  <si>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</si>
  <si>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</si>
  <si>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</si>
  <si>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6UFASANTB81</t>
  </si>
  <si>
    <t>6UFATMUER63</t>
  </si>
  <si>
    <t>6UFAVLUC26</t>
  </si>
  <si>
    <t>6UFMOTTA</t>
  </si>
  <si>
    <t>6UFMPLAZ40</t>
  </si>
  <si>
    <t>6UHCENTR72</t>
  </si>
  <si>
    <t>6UHCROWNETOC</t>
  </si>
  <si>
    <t>6UHHINNEX67</t>
  </si>
  <si>
    <t>6UHSANFE20</t>
  </si>
  <si>
    <t>6UHWESTINCE</t>
  </si>
  <si>
    <t>6ULAVERY96</t>
  </si>
  <si>
    <t>6ULUNAB</t>
  </si>
  <si>
    <t>6UMARRAI43</t>
  </si>
  <si>
    <t>6UMCALID42</t>
  </si>
  <si>
    <t>6UMPFRIGO57</t>
  </si>
  <si>
    <t>6UMPLAZA</t>
  </si>
  <si>
    <t>6UMPME83</t>
  </si>
  <si>
    <t>6UMPOLIS</t>
  </si>
  <si>
    <t>6UOCEANIA</t>
  </si>
  <si>
    <t>6GPANASOLAR</t>
  </si>
  <si>
    <t>6UPHACQUA1</t>
  </si>
  <si>
    <t>6UPHGLOB78</t>
  </si>
  <si>
    <t>6UPHTOC71</t>
  </si>
  <si>
    <t>6UPHVITRI85</t>
  </si>
  <si>
    <t>6UPROSERV97</t>
  </si>
  <si>
    <t>6URETCEN</t>
  </si>
  <si>
    <t>6USORTIS</t>
  </si>
  <si>
    <t>6UTZANETATOS</t>
  </si>
  <si>
    <t>6UVIVUNIDOS</t>
  </si>
  <si>
    <t>6UXPNOME</t>
  </si>
  <si>
    <t>2C_C66</t>
  </si>
  <si>
    <t>1GGENBIOEN</t>
  </si>
  <si>
    <t>4UHME</t>
  </si>
  <si>
    <t>6UACMARRI97</t>
  </si>
  <si>
    <t>6UINVMEREG</t>
  </si>
  <si>
    <t>6UMBGOLF92</t>
  </si>
  <si>
    <t>6UMCALI43</t>
  </si>
  <si>
    <t>6UMCHITRE86</t>
  </si>
  <si>
    <t>6UMCORO12</t>
  </si>
  <si>
    <t>6UMETALPAN</t>
  </si>
  <si>
    <t>6UMNTOC17</t>
  </si>
  <si>
    <t>6UMSGO26</t>
  </si>
  <si>
    <t>6UOCEANTWO</t>
  </si>
  <si>
    <t>6UPROMGTOWER</t>
  </si>
  <si>
    <t>6UHSDIAMOND</t>
  </si>
  <si>
    <t>6UMCSUR88</t>
  </si>
  <si>
    <t>6UMMALL31</t>
  </si>
  <si>
    <t>6UMSPOLL</t>
  </si>
  <si>
    <t>6UMTOC55</t>
  </si>
  <si>
    <t>6UREY24DIC</t>
  </si>
  <si>
    <t>6UREYBGOLF</t>
  </si>
  <si>
    <t>6UREYCENTEN</t>
  </si>
  <si>
    <t>6UREYCESTE</t>
  </si>
  <si>
    <t>6UREYCHANIS</t>
  </si>
  <si>
    <t>6UREYDORADO</t>
  </si>
  <si>
    <t>6UREYMILLA8</t>
  </si>
  <si>
    <t>6UREYMPCAB</t>
  </si>
  <si>
    <t>6UREYVLUCRE</t>
  </si>
  <si>
    <t>6UTENTOWER</t>
  </si>
  <si>
    <t>6UTHEPOINT</t>
  </si>
  <si>
    <t>6UXCATIVA</t>
  </si>
  <si>
    <t>6UXCHANG</t>
  </si>
  <si>
    <t>6UXCHORRILLO</t>
  </si>
  <si>
    <t>6UXTRANSIST</t>
  </si>
  <si>
    <t>6UAHUEFER85</t>
  </si>
  <si>
    <t>6UARCEALIANZ</t>
  </si>
  <si>
    <t>6UARCEAV_P</t>
  </si>
  <si>
    <t>6UARCENEV60</t>
  </si>
  <si>
    <t>6UARCEPERU33</t>
  </si>
  <si>
    <t>6UASAMCPDOR</t>
  </si>
  <si>
    <t>6UBGRALCO64</t>
  </si>
  <si>
    <t>6UCWSANFCO</t>
  </si>
  <si>
    <t>6UFC_AGDCE</t>
  </si>
  <si>
    <t>6UFC_INTERN1</t>
  </si>
  <si>
    <t>6UINDASA</t>
  </si>
  <si>
    <t>6ULONDONREG</t>
  </si>
  <si>
    <t>6UMANZANILLO</t>
  </si>
  <si>
    <t>6UMMDHOTEL</t>
  </si>
  <si>
    <t>6UPGENERALES</t>
  </si>
  <si>
    <t>6UPROLUXSA</t>
  </si>
  <si>
    <t>6UPURISSIMA</t>
  </si>
  <si>
    <t>6UREY12OCT</t>
  </si>
  <si>
    <t>6UREY4ALTOS</t>
  </si>
  <si>
    <t>6UREYCALLE7</t>
  </si>
  <si>
    <t>6UREYCEDIM8</t>
  </si>
  <si>
    <t>6UREYLEFEVRE</t>
  </si>
  <si>
    <t>6UREYSABANI</t>
  </si>
  <si>
    <t>6UREYSMARIA</t>
  </si>
  <si>
    <t>6UREYVERSAL</t>
  </si>
  <si>
    <t>6UTOWNCENTER</t>
  </si>
  <si>
    <t>6UARCELAMESA</t>
  </si>
  <si>
    <t>6UARCERADIAL</t>
  </si>
  <si>
    <t>6UCARCOCLE</t>
  </si>
  <si>
    <t>6UCROWNPMA</t>
  </si>
  <si>
    <t>6UFC_CABIMA</t>
  </si>
  <si>
    <t>6UFC_DORADO</t>
  </si>
  <si>
    <t>6UFC_LADONA</t>
  </si>
  <si>
    <t>6UFC_LANDES</t>
  </si>
  <si>
    <t>6UFC_PUEBLO</t>
  </si>
  <si>
    <t>6UFC_PZATOC</t>
  </si>
  <si>
    <t>6UFETV</t>
  </si>
  <si>
    <t>6UGPH_DORABK</t>
  </si>
  <si>
    <t>6UGPH_DORLAN</t>
  </si>
  <si>
    <t>6UGPH_SAKSLP</t>
  </si>
  <si>
    <t>6UGPH_SAKSMM</t>
  </si>
  <si>
    <t>6UGPH_SAKSSM</t>
  </si>
  <si>
    <t>6UHCOURTY</t>
  </si>
  <si>
    <t>6UHUNGSHENG</t>
  </si>
  <si>
    <t>6UMSANM</t>
  </si>
  <si>
    <t>6UMSTANA</t>
  </si>
  <si>
    <t>6UPHCECCLUB</t>
  </si>
  <si>
    <t>6UPHMMALL</t>
  </si>
  <si>
    <t>6UPISO13</t>
  </si>
  <si>
    <t>6UPLASTIG25</t>
  </si>
  <si>
    <t>6UPROMDOR</t>
  </si>
  <si>
    <t>6UREYCORONA</t>
  </si>
  <si>
    <t>6UREYCVERDE</t>
  </si>
  <si>
    <t>6UREYPARRAIJ</t>
  </si>
  <si>
    <t>6UREYPVALLE</t>
  </si>
  <si>
    <t>6UROMBOLIVAR</t>
  </si>
  <si>
    <t>6UROMBUGABA</t>
  </si>
  <si>
    <t>6USFAMILIA</t>
  </si>
  <si>
    <t>6UTVNCAZUL</t>
  </si>
  <si>
    <t>6UAGCEDICAR</t>
  </si>
  <si>
    <t>6UAGDAVID</t>
  </si>
  <si>
    <t>6UAGPLANTAC</t>
  </si>
  <si>
    <t>6UARCATA</t>
  </si>
  <si>
    <t>6UCEDIFRIO</t>
  </si>
  <si>
    <t>6UCEDISADAV</t>
  </si>
  <si>
    <t>6GCELSIACENT</t>
  </si>
  <si>
    <t>6UCEMEXJDIAZ</t>
  </si>
  <si>
    <t>6UFC_FUERTE</t>
  </si>
  <si>
    <t>6UFC_GRANEST</t>
  </si>
  <si>
    <t>6UHARISTMO</t>
  </si>
  <si>
    <t>6UISTORAGE</t>
  </si>
  <si>
    <t>6UPRICEBGOLF</t>
  </si>
  <si>
    <t>6UPRICECVERD</t>
  </si>
  <si>
    <t>6UPRICEOADM</t>
  </si>
  <si>
    <t>6UPRICESANT</t>
  </si>
  <si>
    <t>6UPRICEVIABR</t>
  </si>
  <si>
    <t>6UPRICEVILAF</t>
  </si>
  <si>
    <t>6UREDEPROSA</t>
  </si>
  <si>
    <t>6UREYCALLE50</t>
  </si>
  <si>
    <t>6UREYDAVID</t>
  </si>
  <si>
    <t>6UREYPASEOAB</t>
  </si>
  <si>
    <t>6UREYSTGO</t>
  </si>
  <si>
    <t>6UREYVALEGRE</t>
  </si>
  <si>
    <t>6UREYVESPANA</t>
  </si>
  <si>
    <t>6UROMLARIV</t>
  </si>
  <si>
    <t>6UROMPDAVID</t>
  </si>
  <si>
    <t>6UROMSMATEO</t>
  </si>
  <si>
    <t>6UTAJO_ARR</t>
  </si>
  <si>
    <t>6UTAJO_VAC</t>
  </si>
  <si>
    <t>6UBIPEDISON</t>
  </si>
  <si>
    <t>6UCASCOCLE</t>
  </si>
  <si>
    <t>6UCMP1</t>
  </si>
  <si>
    <t>6UCMP2</t>
  </si>
  <si>
    <t>6UENSACV</t>
  </si>
  <si>
    <t>6UFC_BOLERA</t>
  </si>
  <si>
    <t>6UGRANDTOWER</t>
  </si>
  <si>
    <t>6UKFCCHITRE</t>
  </si>
  <si>
    <t>6UPETROHIELO</t>
  </si>
  <si>
    <t>6UPFOTOC50</t>
  </si>
  <si>
    <t>6UPFOTOCEN</t>
  </si>
  <si>
    <t>6UPFOTOMMALL</t>
  </si>
  <si>
    <t>6UPFOTOZLIB1</t>
  </si>
  <si>
    <t>6UREYCALLE13</t>
  </si>
  <si>
    <t>6UREYCHORRE</t>
  </si>
  <si>
    <t>6UREYPME</t>
  </si>
  <si>
    <t>6UROMDOLEG</t>
  </si>
  <si>
    <t>2G_G16</t>
  </si>
  <si>
    <t>1GGDRCOMOE</t>
  </si>
  <si>
    <t>BUSi</t>
  </si>
  <si>
    <t>BUSj</t>
  </si>
  <si>
    <t>CKT</t>
  </si>
  <si>
    <t>Insumo</t>
  </si>
  <si>
    <t>Aplicación de la primer resolución</t>
  </si>
  <si>
    <t>SUBTOTAL</t>
  </si>
  <si>
    <t>Verificador</t>
  </si>
  <si>
    <t>Resultado</t>
  </si>
  <si>
    <t>IAR vigente (ultima resolución)</t>
  </si>
  <si>
    <t>I</t>
  </si>
  <si>
    <t>II
( I / 12 )</t>
  </si>
  <si>
    <t>6GENELSOLAR</t>
  </si>
  <si>
    <t>6UALICAPCEDI</t>
  </si>
  <si>
    <t>6UALICAPPLAN</t>
  </si>
  <si>
    <t>6UALMACENAJE</t>
  </si>
  <si>
    <t>6UANCLASM1</t>
  </si>
  <si>
    <t>6UANCLASM2</t>
  </si>
  <si>
    <t>6UARGOSTOC</t>
  </si>
  <si>
    <t>6UASSAC50</t>
  </si>
  <si>
    <t>6UBICSA</t>
  </si>
  <si>
    <t>6UBNP12OCT</t>
  </si>
  <si>
    <t>6UBNPIMPR</t>
  </si>
  <si>
    <t>6UBNPMATRIZ</t>
  </si>
  <si>
    <t>6UBNPRESNAC</t>
  </si>
  <si>
    <t>6UBNPTRAN</t>
  </si>
  <si>
    <t>6UBONLACBG</t>
  </si>
  <si>
    <t>6UBRISASDEAM</t>
  </si>
  <si>
    <t>6UCCHEBREO</t>
  </si>
  <si>
    <t>6UCCONTAIN13</t>
  </si>
  <si>
    <t>6UCCROWNHRAD</t>
  </si>
  <si>
    <t>6UCDELSABER</t>
  </si>
  <si>
    <t>6UCGOLF</t>
  </si>
  <si>
    <t>6UCINEANCLAS</t>
  </si>
  <si>
    <t>6UDAVIVIENDA</t>
  </si>
  <si>
    <t>6UDELMONTE</t>
  </si>
  <si>
    <t>6UEDIF3M</t>
  </si>
  <si>
    <t>6UEUBP</t>
  </si>
  <si>
    <t>6UEVOLTOW</t>
  </si>
  <si>
    <t>6UFARACVAC</t>
  </si>
  <si>
    <t>6UFCARRIAZO</t>
  </si>
  <si>
    <t>6UGPH_SAKSDO</t>
  </si>
  <si>
    <t>6UGPH_SAKSGO</t>
  </si>
  <si>
    <t>6UGSK_JDIAZ</t>
  </si>
  <si>
    <t>6UHIPICA</t>
  </si>
  <si>
    <t>6UHITALIANA</t>
  </si>
  <si>
    <t>6UHPALACIOS</t>
  </si>
  <si>
    <t>6UHPBLANCA</t>
  </si>
  <si>
    <t>6UHRIU</t>
  </si>
  <si>
    <t>6UJERUSALEM</t>
  </si>
  <si>
    <t>6UJUMBO</t>
  </si>
  <si>
    <t>6UKFCBETANIA</t>
  </si>
  <si>
    <t>6UKFCCENTEN</t>
  </si>
  <si>
    <t>6UKFCMANANIT</t>
  </si>
  <si>
    <t>6UKFCMILLA8</t>
  </si>
  <si>
    <t>6UKFCSTGO</t>
  </si>
  <si>
    <t>6UKNETWORKS</t>
  </si>
  <si>
    <t>6UMAYSZL1</t>
  </si>
  <si>
    <t>6UMC_ARRCAB</t>
  </si>
  <si>
    <t>6UMC_ARRCHC</t>
  </si>
  <si>
    <t>6UMEDIPAN</t>
  </si>
  <si>
    <t>6UMETRO5MAY</t>
  </si>
  <si>
    <t>6UMETROAND</t>
  </si>
  <si>
    <t>6UMOTBODEGA2</t>
  </si>
  <si>
    <t>6UMOTDISPLAY</t>
  </si>
  <si>
    <t>6UNIELSPED</t>
  </si>
  <si>
    <t>6UNIKOBAL</t>
  </si>
  <si>
    <t>6UNIKOC50</t>
  </si>
  <si>
    <t>6UNIKODORADO</t>
  </si>
  <si>
    <t>6UNIKOPBLOS</t>
  </si>
  <si>
    <t>6UNIKOPME</t>
  </si>
  <si>
    <t>6UOASISTROP</t>
  </si>
  <si>
    <t>6UOPENBLUE1</t>
  </si>
  <si>
    <t>6UOPENBLUE2</t>
  </si>
  <si>
    <t>6UPCLUB12OCT</t>
  </si>
  <si>
    <t>6UPEDFFOODS</t>
  </si>
  <si>
    <t>6UPHDREAM</t>
  </si>
  <si>
    <t>6UPHPANAMAR</t>
  </si>
  <si>
    <t>6UPHPEARL</t>
  </si>
  <si>
    <t>6UPRICEMPARK</t>
  </si>
  <si>
    <t>6UPRODHIELO</t>
  </si>
  <si>
    <t>6UPROLACSA</t>
  </si>
  <si>
    <t>6UPROMARINA</t>
  </si>
  <si>
    <t>6UPTPCAZUL</t>
  </si>
  <si>
    <t>6URODEO</t>
  </si>
  <si>
    <t>6US99_ALBRO</t>
  </si>
  <si>
    <t>6US99_BGOLF</t>
  </si>
  <si>
    <t>6US99_CHITRE</t>
  </si>
  <si>
    <t>6US99_COL2K</t>
  </si>
  <si>
    <t>6US99_COSTAE</t>
  </si>
  <si>
    <t>6US99_DONA</t>
  </si>
  <si>
    <t>6US99_FARO</t>
  </si>
  <si>
    <t>6US99_PENON</t>
  </si>
  <si>
    <t>6US99_PORTO</t>
  </si>
  <si>
    <t>6US99_PTAPAC</t>
  </si>
  <si>
    <t>6US99_PZACAR</t>
  </si>
  <si>
    <t>6US99_PZAIT</t>
  </si>
  <si>
    <t>6US99_PZATOC</t>
  </si>
  <si>
    <t>6US99_SANFCO</t>
  </si>
  <si>
    <t>6US99_SANTI</t>
  </si>
  <si>
    <t>6US99_TMUER</t>
  </si>
  <si>
    <t>6US99_VPORR</t>
  </si>
  <si>
    <t>6USCARCHITRE</t>
  </si>
  <si>
    <t>6USCARTABLAS</t>
  </si>
  <si>
    <t>6USHELTER</t>
  </si>
  <si>
    <t>6USUPERDELIK</t>
  </si>
  <si>
    <t>6USYYPMA</t>
  </si>
  <si>
    <t>6UTBELLDOR</t>
  </si>
  <si>
    <t>6UTELECTOR</t>
  </si>
  <si>
    <t>6UTORREPMA</t>
  </si>
  <si>
    <t>6UUIP</t>
  </si>
  <si>
    <t>6UXBUGABA</t>
  </si>
  <si>
    <t>6UXLASTABLAS</t>
  </si>
  <si>
    <t>2C_C67</t>
  </si>
  <si>
    <t>1GGENINGSD</t>
  </si>
  <si>
    <t>1TTRAREELC</t>
  </si>
  <si>
    <t>6UPHYCLUB</t>
  </si>
  <si>
    <t>1GGDRHIDRL</t>
  </si>
  <si>
    <t>6UCADASAGC</t>
  </si>
  <si>
    <t>6UMAYSCELECT</t>
  </si>
  <si>
    <t>6UPROCINDCAR</t>
  </si>
  <si>
    <t>6UTIKAL</t>
  </si>
  <si>
    <t>6UPHREGALIA</t>
  </si>
  <si>
    <t>6GPHOTODEVC</t>
  </si>
  <si>
    <t>6UFLAMAR1</t>
  </si>
  <si>
    <t>6UJUMBOCH</t>
  </si>
  <si>
    <t>6UMACHIR</t>
  </si>
  <si>
    <t>6UXTSANTGO</t>
  </si>
  <si>
    <t>1GGENESAES</t>
  </si>
  <si>
    <t>6UCOPAVILU</t>
  </si>
  <si>
    <t>6UMELOCOCEN</t>
  </si>
  <si>
    <t>6UMELOOFLBON</t>
  </si>
  <si>
    <t>6UPSAINTTERM</t>
  </si>
  <si>
    <t>6USCARAG</t>
  </si>
  <si>
    <t>6USCARPALE</t>
  </si>
  <si>
    <t>4UTWN</t>
  </si>
  <si>
    <t>2G_G17</t>
  </si>
  <si>
    <t>1GGDRHIDVI</t>
  </si>
  <si>
    <t>6UGALORES</t>
  </si>
  <si>
    <t>6UHOTELW</t>
  </si>
  <si>
    <t>6UPHLAMALL</t>
  </si>
  <si>
    <t>6UPHOCBUPLZ</t>
  </si>
  <si>
    <t>1GGDRENLAT</t>
  </si>
  <si>
    <t>IAR CALC</t>
  </si>
  <si>
    <t>IAR PASTED</t>
  </si>
  <si>
    <t>DIFF</t>
  </si>
  <si>
    <t>6GAVANZALIA</t>
  </si>
  <si>
    <t>6UALORICAJD</t>
  </si>
  <si>
    <t>6UCOIDCDIV</t>
  </si>
  <si>
    <t>6UCONWAYAL</t>
  </si>
  <si>
    <t>6UCONWAYLPB</t>
  </si>
  <si>
    <t>6UCONWAYMC</t>
  </si>
  <si>
    <t>6UMCALI703</t>
  </si>
  <si>
    <t>6USCBANK</t>
  </si>
  <si>
    <t>6UTELEBOB</t>
  </si>
  <si>
    <t>1CCOMCOENM</t>
  </si>
  <si>
    <t>1CCOMCOREL</t>
  </si>
  <si>
    <t>6UCINEMMALL</t>
  </si>
  <si>
    <t>6UCONWAYWL</t>
  </si>
  <si>
    <t>6UFEDUAG</t>
  </si>
  <si>
    <t>6UPPCCRIST</t>
  </si>
  <si>
    <t>6UXVLOBOS</t>
  </si>
  <si>
    <t>2G_G18</t>
  </si>
  <si>
    <t>1GGENHIDRA</t>
  </si>
  <si>
    <t>6GTECNISOL3</t>
  </si>
  <si>
    <t>6GTECNISOL4</t>
  </si>
  <si>
    <t>6UCWTORREC</t>
  </si>
  <si>
    <t>6UF_ALBROOK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</si>
  <si>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</si>
  <si>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</si>
  <si>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</si>
  <si>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</si>
  <si>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</si>
  <si>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</si>
  <si>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</si>
  <si>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</si>
  <si>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</si>
  <si>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6UPPCBALBOA</t>
  </si>
  <si>
    <t>6UTERPELCHO</t>
  </si>
  <si>
    <t>6UTERPELCOR</t>
  </si>
  <si>
    <t>6UTERPELPEN</t>
  </si>
  <si>
    <t>6UTERPELSTG</t>
  </si>
  <si>
    <t>6UTITN4ALT</t>
  </si>
  <si>
    <t>6UTITNALBMAL</t>
  </si>
  <si>
    <t>6UTITNANDES</t>
  </si>
  <si>
    <t>6UTITNCALID</t>
  </si>
  <si>
    <t>6UTITNMETROM</t>
  </si>
  <si>
    <t>6UTITNPUEBL</t>
  </si>
  <si>
    <t>6UXCHEPO</t>
  </si>
  <si>
    <t>6UXVISRAEL</t>
  </si>
  <si>
    <t>NOTAS:</t>
  </si>
  <si>
    <t>SERVICIO DE TRANSMISIÓN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</si>
  <si>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(Compensación mensual del MER)</t>
    </r>
  </si>
  <si>
    <t>6GTECNISOL2</t>
  </si>
  <si>
    <t>6UASEGANCON</t>
  </si>
  <si>
    <t>6UAUTOSTAR</t>
  </si>
  <si>
    <t>6UCCONTAIN2</t>
  </si>
  <si>
    <t>6UFCOFPRIN</t>
  </si>
  <si>
    <t>6UF_ANCLASM</t>
  </si>
  <si>
    <t>6UPOLYENSA</t>
  </si>
  <si>
    <t>6USFITECAN</t>
  </si>
  <si>
    <t>6USFITEDOR</t>
  </si>
  <si>
    <t>6UVTA_PACIFI</t>
  </si>
  <si>
    <t>2C_C72</t>
  </si>
  <si>
    <t>1CCOMCOVEN</t>
  </si>
  <si>
    <t>1GGENOXECO</t>
  </si>
  <si>
    <t>6UBWESTDO</t>
  </si>
  <si>
    <t>6UHCARIB</t>
  </si>
  <si>
    <t>6UPABO</t>
  </si>
  <si>
    <t>6UTERPELANT</t>
  </si>
  <si>
    <t>1GGDRPERPF</t>
  </si>
  <si>
    <t>Monto remanente trasladado a la CGC</t>
  </si>
  <si>
    <t>6UBIMBO</t>
  </si>
  <si>
    <t>6UGPH_SAKSVE</t>
  </si>
  <si>
    <t>6URSVERSAL</t>
  </si>
  <si>
    <t>4DENATRELBLU</t>
  </si>
  <si>
    <t>4DENATRELMUL</t>
  </si>
  <si>
    <t>4DENATRELSIU</t>
  </si>
  <si>
    <t>4GIHCSA</t>
  </si>
  <si>
    <t>III</t>
  </si>
  <si>
    <t>IV
( III - ( II * 6 ) ) / 6</t>
  </si>
  <si>
    <t xml:space="preserve">IARM 
AJUSTADO
</t>
  </si>
  <si>
    <t>6UPAPISA</t>
  </si>
  <si>
    <t>6UPOTMEN_PS</t>
  </si>
  <si>
    <t>6GPHOTOINVC</t>
  </si>
  <si>
    <t>6GSPARKLEPW</t>
  </si>
  <si>
    <t>6UFIVESTAR</t>
  </si>
  <si>
    <t>6UHWALDORF</t>
  </si>
  <si>
    <t>6UTBANISTMO</t>
  </si>
  <si>
    <t>6UXADULCE</t>
  </si>
  <si>
    <t>6UXMARQSA</t>
  </si>
  <si>
    <t>1GGDRPUNCI</t>
  </si>
  <si>
    <t>6UMCENTRO</t>
  </si>
  <si>
    <t>6UBANALIADO</t>
  </si>
  <si>
    <t>6UREYBRINOR</t>
  </si>
  <si>
    <t>6UHGDAVID</t>
  </si>
  <si>
    <t>6GTECNISOL1</t>
  </si>
  <si>
    <t>6GSBOQUERON</t>
  </si>
  <si>
    <t>6GCELSIASOL</t>
  </si>
  <si>
    <t>6GHTERIBE</t>
  </si>
  <si>
    <t>2C_C76</t>
  </si>
  <si>
    <t>6UDECAMERON</t>
  </si>
  <si>
    <t>4DENATRELBIL</t>
  </si>
  <si>
    <t>2C_C34</t>
  </si>
  <si>
    <t>2G_G19</t>
  </si>
  <si>
    <t>1GGENAGENA</t>
  </si>
  <si>
    <t>IARMES 
CRIE-</t>
  </si>
  <si>
    <t>IAR MES</t>
  </si>
  <si>
    <t>6UCORPCRISTO</t>
  </si>
  <si>
    <t>6UHDOUBLE</t>
  </si>
  <si>
    <t>6UHPUNPAC2</t>
  </si>
  <si>
    <t>6UHWYND_ALB</t>
  </si>
  <si>
    <t>6UPHPESTE</t>
  </si>
  <si>
    <t>6UXPSUR</t>
  </si>
  <si>
    <t>1CCOMCOECA</t>
  </si>
  <si>
    <t>1CCOMGRUED</t>
  </si>
  <si>
    <t>1GGDRHIDSD</t>
  </si>
  <si>
    <t>1GGENHIDCH</t>
  </si>
  <si>
    <t>1GGENOXEII</t>
  </si>
  <si>
    <t>1TTRATRELO</t>
  </si>
  <si>
    <t>1UGUSTRTNI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</si>
  <si>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>IARMES AJUSTADO 2022
CRIE-</t>
    </r>
  </si>
  <si>
    <t>6GCADASA</t>
  </si>
  <si>
    <t>6UMERCACEN</t>
  </si>
  <si>
    <t>2C_C78</t>
  </si>
  <si>
    <t>1CCOMEMCEE</t>
  </si>
  <si>
    <t>1GGENESIES</t>
  </si>
  <si>
    <t>6USKYPMA</t>
  </si>
  <si>
    <t>6UVOPAK</t>
  </si>
  <si>
    <t>6UFMCITY</t>
  </si>
  <si>
    <t>1GGDRWAKWA</t>
  </si>
  <si>
    <t>1GGENENSAJ</t>
  </si>
  <si>
    <t>6UFARACRHATO</t>
  </si>
  <si>
    <t>1CCOMENREN</t>
  </si>
  <si>
    <t>6UHPPCDE</t>
  </si>
  <si>
    <t>2C_C53</t>
  </si>
  <si>
    <t>MONTO FACTURADO DE ENERO A JUNIO 2022</t>
  </si>
  <si>
    <t>MONTO PENDIENTE DE FACTURAR INCLUYENDO EL AJUSTE DE JULIO A DICIEMBRE 2022</t>
  </si>
  <si>
    <t>6GGENPED</t>
  </si>
  <si>
    <t>6UCYMALLPC</t>
  </si>
  <si>
    <t>6UPSLIBRADA</t>
  </si>
  <si>
    <t>6GHCAISAN</t>
  </si>
  <si>
    <t>6UTAMERICAS</t>
  </si>
  <si>
    <t>6UGCP0596</t>
  </si>
  <si>
    <t>6UGCP0595</t>
  </si>
  <si>
    <t>6UCREDIBANK</t>
  </si>
  <si>
    <t>6USESPANOLA</t>
  </si>
  <si>
    <t>1GGDRTUNCA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</si>
  <si>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</si>
  <si>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</si>
  <si>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</si>
  <si>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</si>
  <si>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</si>
  <si>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</si>
  <si>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</si>
  <si>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</si>
  <si>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</si>
  <si>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</si>
  <si>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</si>
  <si>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</si>
  <si>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1UGUSDEYSI</t>
  </si>
  <si>
    <t>1DDISEMELG</t>
  </si>
  <si>
    <t>6GCELSIAALT</t>
  </si>
  <si>
    <t>6GCELSIABON</t>
  </si>
  <si>
    <t>6UCCSMALL</t>
  </si>
  <si>
    <t>6UGCP0610</t>
  </si>
  <si>
    <t>6UGCP0611</t>
  </si>
  <si>
    <t>6UGCP0612</t>
  </si>
  <si>
    <t>6UGCP0613</t>
  </si>
  <si>
    <t>6UTERPELCOL</t>
  </si>
  <si>
    <t>IARM después de Ajuste Aguacapa - La Vega</t>
  </si>
  <si>
    <t>IAR AJUSTADO 2023
CRIE-</t>
  </si>
  <si>
    <t>IAR 2023
CRIE-28-2022</t>
  </si>
  <si>
    <t>PC (Factor de Compensación Semestral) ²</t>
  </si>
  <si>
    <t>Fuente: Resolución CRIE-28-2022, página 22 (CONSIDERANDO IX, numeral 6).</t>
  </si>
  <si>
    <t xml:space="preserve"> IAR ANUAL 2023 AJUSTADO
(CRIE-XX-2023)</t>
  </si>
  <si>
    <t>SAN BUENAVENTURA - SAN NICOLÁS</t>
  </si>
  <si>
    <t>VELADERO - DOMINICAL</t>
  </si>
  <si>
    <r>
      <t xml:space="preserve">Ajuste Aguacapa - La Vega
(CRIE-28-2022, CONSIDERANDO IX, NUMERAL 6) </t>
    </r>
    <r>
      <rPr>
        <b/>
        <vertAlign val="superscript"/>
        <sz val="11"/>
        <color theme="0"/>
        <rFont val="Calibri"/>
        <family val="2"/>
      </rPr>
      <t>3</t>
    </r>
  </si>
  <si>
    <t>SAN NICOLÁS - FRONTERA GUATEMALA</t>
  </si>
  <si>
    <t>TICUANTEPE - FRONTERA COSTA RICA</t>
  </si>
  <si>
    <t>FRONTERA COSTA RICA – DOMINICAL</t>
  </si>
  <si>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Según el numeral 6 del CONSIDERANDO IX de la Resolución CRIE-28-2022, en los meses de enero a septiembre se liquidarán los descuentos mensuales relacionados con el ajuste por la clasificación del tramo Aguacapa - La Vega, de la forma que se muestra en el cuadro siguiente:</t>
    </r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</si>
  <si>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</si>
  <si>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SCGCse-1
(al 31 de diciembre de 2022)</t>
  </si>
  <si>
    <t>IAR ANUAL 2023
(Resolución CRIE-22-2022)</t>
  </si>
  <si>
    <t>CÁLCULO DE TARIFAS PARA EL CARGO COMPLEMENTARIO SEGÚN Resoluciones CRIE-31-2018, CRIE-50-2020, CRIE-28-2022 y CRIE-01-2023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</si>
  <si>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CRIE-01-2023 el Porcentaje de Compensación (PC) es 83%, valor que se mantendrá vigente hasta que sea modificado mediante resolución CRIE. </t>
    </r>
  </si>
  <si>
    <t>6GCALDERA</t>
  </si>
  <si>
    <t>6GEGEISTMO</t>
  </si>
  <si>
    <t>6GGSAUSTRAL</t>
  </si>
  <si>
    <t>6GPEDREGAL</t>
  </si>
  <si>
    <t>6UGCP0614</t>
  </si>
  <si>
    <t>6UGCP0615</t>
  </si>
  <si>
    <t>1CCOMBORAX</t>
  </si>
  <si>
    <t>1CCOMENEGU</t>
  </si>
  <si>
    <t>1CCOMWATTS</t>
  </si>
  <si>
    <t>IARMES 2023
CRIE-28-2022</t>
  </si>
  <si>
    <t>IARMES con redondeo</t>
  </si>
  <si>
    <t>IARMES sin redondeo</t>
  </si>
  <si>
    <t>6GGENISA</t>
  </si>
  <si>
    <t>6UGCP0616</t>
  </si>
  <si>
    <t>1GGDRCENIT</t>
  </si>
  <si>
    <t>1GGENGENEP</t>
  </si>
  <si>
    <t>1GGENINPAG</t>
  </si>
  <si>
    <t>6GPETOABRE</t>
  </si>
  <si>
    <t>6GUEPPME2</t>
  </si>
  <si>
    <t>6UTUBOTEC</t>
  </si>
  <si>
    <t>1GGENGENAT</t>
  </si>
  <si>
    <t>1GGENJAEGL</t>
  </si>
  <si>
    <t>MES OPERACIÓN DTER: MAYO 2023</t>
  </si>
  <si>
    <t>MES DEMANDA: ABRIL 2023</t>
  </si>
  <si>
    <t>6GACP</t>
  </si>
  <si>
    <t>6GEISA</t>
  </si>
  <si>
    <t>6GGANA</t>
  </si>
  <si>
    <t>6GPAGREENENE</t>
  </si>
  <si>
    <t>6GPAGREENPOW</t>
  </si>
  <si>
    <t>6GPANAM</t>
  </si>
  <si>
    <t>1GGDRHIDEM</t>
  </si>
  <si>
    <t>1GGENINVPA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</si>
</sst>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(* #,##0.000_);_(* \(#,##0.000\);_(* &quot;-&quot;??_);_(@_)"/>
    <numFmt numFmtId="169" formatCode="0.00000%"/>
    <numFmt numFmtId="170" formatCode="mmmm\-yyyy"/>
    <numFmt numFmtId="171" formatCode="#,##0.000"/>
    <numFmt numFmtId="172" formatCode="_(* #,##0.0_);_(* \(#,##0.0\);_(* &quot;-&quot;??_);_(@_)"/>
    <numFmt numFmtId="173" formatCode="#,##0.0;\-#,##0.0"/>
    <numFmt numFmtId="174" formatCode="#,##0.0000"/>
    <numFmt numFmtId="175" formatCode="0.0000"/>
    <numFmt numFmtId="176" formatCode="General&quot; meses&quot;"/>
    <numFmt numFmtId="177" formatCode="_(&quot;$&quot;* #,##0_);_(&quot;$&quot;* \(#,##0\);_(&quot;$&quot;* &quot;-&quot;??_);_(@_)"/>
    <numFmt numFmtId="178" formatCode="&quot;$&quot;#,##0.00"/>
    <numFmt numFmtId="179" formatCode="_(* #,##0.0000_);_(* \(#,##0.0000\);_(* &quot;-&quot;??_);_(@_)"/>
    <numFmt numFmtId="180" formatCode="#,##0.00000_);\(#,##0.00000\)"/>
    <numFmt numFmtId="181" formatCode="_-* #,##0.000000000000_-;\-* #,##0.000000000000_-;_-* &quot;-&quot;??_-;_-@_-"/>
    <numFmt numFmtId="182" formatCode="0.00000"/>
    <numFmt numFmtId="183" formatCode="0.00000000%"/>
  </numFmts>
  <fonts count="5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i/>
      <sz val="10"/>
      <color rgb="FF000000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</font>
    <font>
      <sz val="8"/>
      <color rgb="FF000000"/>
      <name val="Calibri"/>
      <family val="2"/>
    </font>
    <font>
      <sz val="10"/>
      <color rgb="FFFF0000"/>
      <name val="Calibri"/>
      <family val="2"/>
    </font>
    <font>
      <sz val="9"/>
      <color indexed="81"/>
      <name val="Tahoma"/>
      <family val="2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10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</borders>
  <cellStyleXfs count="64">
    <xf numFmtId="0" fontId="0" fillId="0" borderId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3" fillId="0" borderId="55" applyNumberFormat="0" applyFill="0" applyAlignment="0" applyProtection="0"/>
    <xf numFmtId="0" fontId="27" fillId="16" borderId="56" applyNumberFormat="0" applyAlignment="0" applyProtection="0"/>
    <xf numFmtId="0" fontId="28" fillId="17" borderId="57" applyNumberFormat="0" applyAlignment="0" applyProtection="0"/>
    <xf numFmtId="0" fontId="29" fillId="17" borderId="56" applyNumberFormat="0" applyAlignment="0" applyProtection="0"/>
    <xf numFmtId="0" fontId="30" fillId="0" borderId="58" applyNumberFormat="0" applyFill="0" applyAlignment="0" applyProtection="0"/>
    <xf numFmtId="0" fontId="31" fillId="18" borderId="59" applyNumberFormat="0" applyAlignment="0" applyProtection="0"/>
    <xf numFmtId="0" fontId="34" fillId="0" borderId="61" applyNumberFormat="0" applyFill="0" applyAlignment="0" applyProtection="0"/>
    <xf numFmtId="0" fontId="2" fillId="0" borderId="16"/>
    <xf numFmtId="0" fontId="20" fillId="0" borderId="16" applyNumberFormat="0" applyFill="0" applyBorder="0" applyAlignment="0" applyProtection="0"/>
    <xf numFmtId="0" fontId="23" fillId="0" borderId="16" applyNumberFormat="0" applyFill="0" applyBorder="0" applyAlignment="0" applyProtection="0"/>
    <xf numFmtId="0" fontId="24" fillId="13" borderId="16" applyNumberFormat="0" applyBorder="0" applyAlignment="0" applyProtection="0"/>
    <xf numFmtId="0" fontId="25" fillId="14" borderId="16" applyNumberFormat="0" applyBorder="0" applyAlignment="0" applyProtection="0"/>
    <xf numFmtId="0" fontId="26" fillId="15" borderId="16" applyNumberFormat="0" applyBorder="0" applyAlignment="0" applyProtection="0"/>
    <xf numFmtId="0" fontId="32" fillId="0" borderId="16" applyNumberFormat="0" applyFill="0" applyBorder="0" applyAlignment="0" applyProtection="0"/>
    <xf numFmtId="0" fontId="2" fillId="19" borderId="60" applyNumberFormat="0" applyFont="0" applyAlignment="0" applyProtection="0"/>
    <xf numFmtId="0" fontId="33" fillId="0" borderId="16" applyNumberFormat="0" applyFill="0" applyBorder="0" applyAlignment="0" applyProtection="0"/>
    <xf numFmtId="0" fontId="35" fillId="20" borderId="16" applyNumberFormat="0" applyBorder="0" applyAlignment="0" applyProtection="0"/>
    <xf numFmtId="0" fontId="2" fillId="21" borderId="16" applyNumberFormat="0" applyBorder="0" applyAlignment="0" applyProtection="0"/>
    <xf numFmtId="0" fontId="2" fillId="22" borderId="16" applyNumberFormat="0" applyBorder="0" applyAlignment="0" applyProtection="0"/>
    <xf numFmtId="0" fontId="35" fillId="23" borderId="16" applyNumberFormat="0" applyBorder="0" applyAlignment="0" applyProtection="0"/>
    <xf numFmtId="0" fontId="35" fillId="24" borderId="16" applyNumberFormat="0" applyBorder="0" applyAlignment="0" applyProtection="0"/>
    <xf numFmtId="0" fontId="2" fillId="25" borderId="16" applyNumberFormat="0" applyBorder="0" applyAlignment="0" applyProtection="0"/>
    <xf numFmtId="0" fontId="2" fillId="26" borderId="16" applyNumberFormat="0" applyBorder="0" applyAlignment="0" applyProtection="0"/>
    <xf numFmtId="0" fontId="35" fillId="27" borderId="16" applyNumberFormat="0" applyBorder="0" applyAlignment="0" applyProtection="0"/>
    <xf numFmtId="0" fontId="35" fillId="28" borderId="16" applyNumberFormat="0" applyBorder="0" applyAlignment="0" applyProtection="0"/>
    <xf numFmtId="0" fontId="2" fillId="29" borderId="16" applyNumberFormat="0" applyBorder="0" applyAlignment="0" applyProtection="0"/>
    <xf numFmtId="0" fontId="2" fillId="30" borderId="16" applyNumberFormat="0" applyBorder="0" applyAlignment="0" applyProtection="0"/>
    <xf numFmtId="0" fontId="35" fillId="31" borderId="16" applyNumberFormat="0" applyBorder="0" applyAlignment="0" applyProtection="0"/>
    <xf numFmtId="0" fontId="35" fillId="32" borderId="16" applyNumberFormat="0" applyBorder="0" applyAlignment="0" applyProtection="0"/>
    <xf numFmtId="0" fontId="2" fillId="33" borderId="16" applyNumberFormat="0" applyBorder="0" applyAlignment="0" applyProtection="0"/>
    <xf numFmtId="0" fontId="2" fillId="34" borderId="16" applyNumberFormat="0" applyBorder="0" applyAlignment="0" applyProtection="0"/>
    <xf numFmtId="0" fontId="35" fillId="35" borderId="16" applyNumberFormat="0" applyBorder="0" applyAlignment="0" applyProtection="0"/>
    <xf numFmtId="0" fontId="35" fillId="36" borderId="16" applyNumberFormat="0" applyBorder="0" applyAlignment="0" applyProtection="0"/>
    <xf numFmtId="0" fontId="2" fillId="37" borderId="16" applyNumberFormat="0" applyBorder="0" applyAlignment="0" applyProtection="0"/>
    <xf numFmtId="0" fontId="2" fillId="38" borderId="16" applyNumberFormat="0" applyBorder="0" applyAlignment="0" applyProtection="0"/>
    <xf numFmtId="0" fontId="35" fillId="39" borderId="16" applyNumberFormat="0" applyBorder="0" applyAlignment="0" applyProtection="0"/>
    <xf numFmtId="0" fontId="35" fillId="40" borderId="16" applyNumberFormat="0" applyBorder="0" applyAlignment="0" applyProtection="0"/>
    <xf numFmtId="0" fontId="2" fillId="41" borderId="16" applyNumberFormat="0" applyBorder="0" applyAlignment="0" applyProtection="0"/>
    <xf numFmtId="0" fontId="2" fillId="42" borderId="16" applyNumberFormat="0" applyBorder="0" applyAlignment="0" applyProtection="0"/>
    <xf numFmtId="0" fontId="35" fillId="43" borderId="16" applyNumberFormat="0" applyBorder="0" applyAlignment="0" applyProtection="0"/>
    <xf numFmtId="9" fontId="36" fillId="0" borderId="0" applyFont="0" applyFill="0" applyBorder="0" applyAlignment="0" applyProtection="0"/>
    <xf numFmtId="0" fontId="37" fillId="0" borderId="16"/>
    <xf numFmtId="164" fontId="38" fillId="0" borderId="0" applyFont="0" applyFill="0" applyBorder="0" applyAlignment="0" applyProtection="0"/>
    <xf numFmtId="0" fontId="19" fillId="0" borderId="16"/>
    <xf numFmtId="0" fontId="1" fillId="0" borderId="16"/>
    <xf numFmtId="0" fontId="1" fillId="19" borderId="60" applyNumberFormat="0" applyFont="0" applyAlignment="0" applyProtection="0"/>
    <xf numFmtId="0" fontId="1" fillId="21" borderId="16" applyNumberFormat="0" applyBorder="0" applyAlignment="0" applyProtection="0"/>
    <xf numFmtId="0" fontId="1" fillId="22" borderId="16" applyNumberFormat="0" applyBorder="0" applyAlignment="0" applyProtection="0"/>
    <xf numFmtId="0" fontId="1" fillId="25" borderId="16" applyNumberFormat="0" applyBorder="0" applyAlignment="0" applyProtection="0"/>
    <xf numFmtId="0" fontId="1" fillId="26" borderId="16" applyNumberFormat="0" applyBorder="0" applyAlignment="0" applyProtection="0"/>
    <xf numFmtId="0" fontId="1" fillId="29" borderId="16" applyNumberFormat="0" applyBorder="0" applyAlignment="0" applyProtection="0"/>
    <xf numFmtId="0" fontId="1" fillId="30" borderId="16" applyNumberFormat="0" applyBorder="0" applyAlignment="0" applyProtection="0"/>
    <xf numFmtId="0" fontId="1" fillId="33" borderId="16" applyNumberFormat="0" applyBorder="0" applyAlignment="0" applyProtection="0"/>
    <xf numFmtId="0" fontId="1" fillId="34" borderId="16" applyNumberFormat="0" applyBorder="0" applyAlignment="0" applyProtection="0"/>
    <xf numFmtId="0" fontId="1" fillId="37" borderId="16" applyNumberFormat="0" applyBorder="0" applyAlignment="0" applyProtection="0"/>
    <xf numFmtId="0" fontId="1" fillId="38" borderId="16" applyNumberFormat="0" applyBorder="0" applyAlignment="0" applyProtection="0"/>
    <xf numFmtId="0" fontId="1" fillId="41" borderId="16" applyNumberFormat="0" applyBorder="0" applyAlignment="0" applyProtection="0"/>
    <xf numFmtId="0" fontId="1" fillId="42" borderId="16" applyNumberFormat="0" applyBorder="0" applyAlignment="0" applyProtection="0"/>
    <xf numFmtId="9" fontId="19" fillId="0" borderId="16" applyFont="0" applyFill="0" applyBorder="0" applyAlignment="0" applyProtection="0"/>
    <xf numFmtId="44" fontId="19" fillId="0" borderId="16" applyFont="0" applyFill="0" applyBorder="0" applyAlignment="0" applyProtection="0"/>
    <xf numFmtId="165" fontId="55" fillId="0" borderId="0" applyFont="0" applyFill="0" applyBorder="0" applyAlignment="0" applyProtection="0"/>
  </cellStyleXfs>
  <cellXfs count="473">
    <xf numFmtId="0" fontId="0" fillId="0" borderId="0" xfId="0"/>
    <xf numFmtId="165" fontId="0" fillId="0" borderId="0" xfId="0" applyNumberFormat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0" borderId="11" xfId="0" applyBorder="1"/>
    <xf numFmtId="165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12" xfId="0" applyNumberFormat="1" applyBorder="1"/>
    <xf numFmtId="167" fontId="0" fillId="0" borderId="0" xfId="0" applyNumberFormat="1"/>
    <xf numFmtId="164" fontId="0" fillId="0" borderId="12" xfId="0" applyNumberFormat="1" applyBorder="1"/>
    <xf numFmtId="168" fontId="0" fillId="0" borderId="0" xfId="0" applyNumberFormat="1"/>
    <xf numFmtId="0" fontId="4" fillId="2" borderId="13" xfId="0" applyFont="1" applyFill="1" applyBorder="1" applyAlignment="1">
      <alignment horizontal="right"/>
    </xf>
    <xf numFmtId="165" fontId="8" fillId="3" borderId="9" xfId="0" applyNumberFormat="1" applyFont="1" applyFill="1" applyBorder="1"/>
    <xf numFmtId="165" fontId="8" fillId="3" borderId="14" xfId="0" applyNumberFormat="1" applyFont="1" applyFill="1" applyBorder="1"/>
    <xf numFmtId="164" fontId="4" fillId="2" borderId="9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0" fillId="7" borderId="16" xfId="0" applyFill="1" applyBorder="1"/>
    <xf numFmtId="0" fontId="10" fillId="0" borderId="0" xfId="0" applyFont="1"/>
    <xf numFmtId="0" fontId="10" fillId="3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3" borderId="18" xfId="0" applyFont="1" applyFill="1" applyBorder="1"/>
    <xf numFmtId="167" fontId="10" fillId="3" borderId="18" xfId="0" applyNumberFormat="1" applyFont="1" applyFill="1" applyBorder="1"/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/>
    <xf numFmtId="167" fontId="10" fillId="3" borderId="9" xfId="0" applyNumberFormat="1" applyFont="1" applyFill="1" applyBorder="1"/>
    <xf numFmtId="171" fontId="10" fillId="3" borderId="9" xfId="0" applyNumberFormat="1" applyFont="1" applyFill="1" applyBorder="1"/>
    <xf numFmtId="0" fontId="11" fillId="0" borderId="0" xfId="0" applyFont="1"/>
    <xf numFmtId="0" fontId="12" fillId="9" borderId="19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0" fillId="0" borderId="20" xfId="0" applyBorder="1"/>
    <xf numFmtId="0" fontId="12" fillId="9" borderId="21" xfId="0" applyFont="1" applyFill="1" applyBorder="1" applyAlignment="1">
      <alignment horizontal="center"/>
    </xf>
    <xf numFmtId="166" fontId="5" fillId="10" borderId="15" xfId="0" applyNumberFormat="1" applyFont="1" applyFill="1" applyBorder="1"/>
    <xf numFmtId="0" fontId="4" fillId="9" borderId="23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top" wrapText="1"/>
    </xf>
    <xf numFmtId="0" fontId="4" fillId="9" borderId="27" xfId="0" applyFont="1" applyFill="1" applyBorder="1" applyAlignment="1">
      <alignment horizontal="center" vertical="top" wrapText="1"/>
    </xf>
    <xf numFmtId="0" fontId="4" fillId="7" borderId="16" xfId="0" applyFont="1" applyFill="1" applyBorder="1" applyAlignment="1">
      <alignment horizontal="center" vertical="center" wrapText="1"/>
    </xf>
    <xf numFmtId="0" fontId="12" fillId="7" borderId="16" xfId="0" applyFont="1" applyFill="1" applyBorder="1"/>
    <xf numFmtId="1" fontId="0" fillId="0" borderId="0" xfId="0" applyNumberFormat="1"/>
    <xf numFmtId="0" fontId="0" fillId="4" borderId="23" xfId="0" applyFill="1" applyBorder="1"/>
    <xf numFmtId="0" fontId="0" fillId="4" borderId="17" xfId="0" applyFill="1" applyBorder="1"/>
    <xf numFmtId="166" fontId="0" fillId="4" borderId="32" xfId="0" applyNumberFormat="1" applyFill="1" applyBorder="1" applyAlignment="1">
      <alignment horizontal="right"/>
    </xf>
    <xf numFmtId="166" fontId="0" fillId="4" borderId="17" xfId="0" applyNumberFormat="1" applyFill="1" applyBorder="1" applyAlignment="1">
      <alignment horizontal="right"/>
    </xf>
    <xf numFmtId="166" fontId="0" fillId="4" borderId="19" xfId="0" applyNumberFormat="1" applyFill="1" applyBorder="1" applyAlignment="1">
      <alignment horizontal="right"/>
    </xf>
    <xf numFmtId="166" fontId="0" fillId="4" borderId="17" xfId="0" applyNumberFormat="1" applyFill="1" applyBorder="1"/>
    <xf numFmtId="0" fontId="0" fillId="4" borderId="33" xfId="0" applyFill="1" applyBorder="1"/>
    <xf numFmtId="0" fontId="0" fillId="4" borderId="24" xfId="0" applyFill="1" applyBorder="1"/>
    <xf numFmtId="0" fontId="0" fillId="4" borderId="32" xfId="0" applyFill="1" applyBorder="1"/>
    <xf numFmtId="0" fontId="0" fillId="4" borderId="19" xfId="0" applyFill="1" applyBorder="1"/>
    <xf numFmtId="0" fontId="0" fillId="4" borderId="16" xfId="0" applyFill="1" applyBorder="1"/>
    <xf numFmtId="0" fontId="0" fillId="4" borderId="21" xfId="0" applyFill="1" applyBorder="1"/>
    <xf numFmtId="166" fontId="0" fillId="4" borderId="16" xfId="0" applyNumberFormat="1" applyFill="1" applyBorder="1"/>
    <xf numFmtId="166" fontId="0" fillId="4" borderId="19" xfId="0" applyNumberFormat="1" applyFill="1" applyBorder="1"/>
    <xf numFmtId="166" fontId="0" fillId="4" borderId="21" xfId="0" applyNumberFormat="1" applyFill="1" applyBorder="1"/>
    <xf numFmtId="166" fontId="12" fillId="7" borderId="16" xfId="0" applyNumberFormat="1" applyFont="1" applyFill="1" applyBorder="1"/>
    <xf numFmtId="0" fontId="16" fillId="3" borderId="34" xfId="0" applyFont="1" applyFill="1" applyBorder="1" applyAlignment="1">
      <alignment horizontal="center" vertical="center" wrapText="1"/>
    </xf>
    <xf numFmtId="0" fontId="16" fillId="3" borderId="34" xfId="0" applyFont="1" applyFill="1" applyBorder="1"/>
    <xf numFmtId="0" fontId="0" fillId="4" borderId="26" xfId="0" applyFill="1" applyBorder="1"/>
    <xf numFmtId="171" fontId="16" fillId="3" borderId="34" xfId="0" applyNumberFormat="1" applyFont="1" applyFill="1" applyBorder="1" applyAlignment="1">
      <alignment horizontal="right"/>
    </xf>
    <xf numFmtId="166" fontId="0" fillId="4" borderId="27" xfId="0" applyNumberFormat="1" applyFill="1" applyBorder="1" applyAlignment="1">
      <alignment horizontal="right"/>
    </xf>
    <xf numFmtId="0" fontId="10" fillId="6" borderId="34" xfId="0" applyFont="1" applyFill="1" applyBorder="1" applyAlignment="1">
      <alignment horizontal="center" vertical="center" wrapText="1"/>
    </xf>
    <xf numFmtId="0" fontId="10" fillId="3" borderId="34" xfId="0" applyFont="1" applyFill="1" applyBorder="1"/>
    <xf numFmtId="167" fontId="10" fillId="3" borderId="34" xfId="0" applyNumberFormat="1" applyFont="1" applyFill="1" applyBorder="1"/>
    <xf numFmtId="171" fontId="10" fillId="3" borderId="18" xfId="0" applyNumberFormat="1" applyFont="1" applyFill="1" applyBorder="1" applyAlignment="1">
      <alignment horizontal="right"/>
    </xf>
    <xf numFmtId="0" fontId="11" fillId="4" borderId="9" xfId="0" applyFont="1" applyFill="1" applyBorder="1"/>
    <xf numFmtId="166" fontId="11" fillId="4" borderId="9" xfId="0" applyNumberFormat="1" applyFont="1" applyFill="1" applyBorder="1" applyAlignment="1">
      <alignment horizontal="right"/>
    </xf>
    <xf numFmtId="171" fontId="10" fillId="3" borderId="9" xfId="0" applyNumberFormat="1" applyFont="1" applyFill="1" applyBorder="1" applyAlignment="1">
      <alignment horizontal="right"/>
    </xf>
    <xf numFmtId="165" fontId="11" fillId="4" borderId="16" xfId="0" applyNumberFormat="1" applyFont="1" applyFill="1" applyBorder="1" applyAlignment="1">
      <alignment horizontal="right"/>
    </xf>
    <xf numFmtId="166" fontId="11" fillId="4" borderId="9" xfId="0" applyNumberFormat="1" applyFont="1" applyFill="1" applyBorder="1"/>
    <xf numFmtId="166" fontId="4" fillId="7" borderId="16" xfId="0" applyNumberFormat="1" applyFont="1" applyFill="1" applyBorder="1"/>
    <xf numFmtId="0" fontId="0" fillId="11" borderId="17" xfId="0" applyFill="1" applyBorder="1"/>
    <xf numFmtId="37" fontId="0" fillId="11" borderId="33" xfId="0" applyNumberFormat="1" applyFill="1" applyBorder="1"/>
    <xf numFmtId="166" fontId="0" fillId="11" borderId="23" xfId="0" applyNumberFormat="1" applyFill="1" applyBorder="1" applyAlignment="1">
      <alignment horizontal="right"/>
    </xf>
    <xf numFmtId="166" fontId="0" fillId="11" borderId="17" xfId="0" applyNumberFormat="1" applyFill="1" applyBorder="1" applyAlignment="1">
      <alignment horizontal="right"/>
    </xf>
    <xf numFmtId="166" fontId="0" fillId="11" borderId="17" xfId="0" applyNumberFormat="1" applyFill="1" applyBorder="1"/>
    <xf numFmtId="0" fontId="0" fillId="11" borderId="19" xfId="0" applyFill="1" applyBorder="1"/>
    <xf numFmtId="3" fontId="0" fillId="11" borderId="16" xfId="0" applyNumberFormat="1" applyFill="1" applyBorder="1"/>
    <xf numFmtId="166" fontId="0" fillId="11" borderId="32" xfId="0" applyNumberFormat="1" applyFill="1" applyBorder="1" applyAlignment="1">
      <alignment horizontal="right"/>
    </xf>
    <xf numFmtId="166" fontId="0" fillId="11" borderId="27" xfId="0" applyNumberFormat="1" applyFill="1" applyBorder="1" applyAlignment="1">
      <alignment horizontal="right"/>
    </xf>
    <xf numFmtId="166" fontId="0" fillId="11" borderId="19" xfId="0" applyNumberFormat="1" applyFill="1" applyBorder="1"/>
    <xf numFmtId="166" fontId="0" fillId="11" borderId="27" xfId="0" applyNumberFormat="1" applyFill="1" applyBorder="1"/>
    <xf numFmtId="166" fontId="0" fillId="11" borderId="19" xfId="0" applyNumberFormat="1" applyFill="1" applyBorder="1" applyAlignment="1">
      <alignment horizontal="right"/>
    </xf>
    <xf numFmtId="3" fontId="0" fillId="11" borderId="33" xfId="0" applyNumberFormat="1" applyFill="1" applyBorder="1"/>
    <xf numFmtId="0" fontId="0" fillId="11" borderId="33" xfId="0" applyFill="1" applyBorder="1"/>
    <xf numFmtId="0" fontId="0" fillId="11" borderId="24" xfId="0" applyFill="1" applyBorder="1"/>
    <xf numFmtId="0" fontId="10" fillId="3" borderId="35" xfId="0" applyFont="1" applyFill="1" applyBorder="1" applyAlignment="1">
      <alignment horizontal="center" vertical="center" wrapText="1"/>
    </xf>
    <xf numFmtId="0" fontId="10" fillId="3" borderId="35" xfId="0" applyFont="1" applyFill="1" applyBorder="1"/>
    <xf numFmtId="166" fontId="0" fillId="11" borderId="16" xfId="0" applyNumberFormat="1" applyFill="1" applyBorder="1"/>
    <xf numFmtId="0" fontId="0" fillId="11" borderId="16" xfId="0" applyFill="1" applyBorder="1"/>
    <xf numFmtId="0" fontId="0" fillId="11" borderId="21" xfId="0" applyFill="1" applyBorder="1"/>
    <xf numFmtId="174" fontId="16" fillId="3" borderId="34" xfId="0" applyNumberFormat="1" applyFont="1" applyFill="1" applyBorder="1" applyAlignment="1">
      <alignment horizontal="right"/>
    </xf>
    <xf numFmtId="0" fontId="0" fillId="3" borderId="34" xfId="0" applyFill="1" applyBorder="1" applyAlignment="1">
      <alignment wrapText="1"/>
    </xf>
    <xf numFmtId="0" fontId="0" fillId="11" borderId="27" xfId="0" applyFill="1" applyBorder="1"/>
    <xf numFmtId="0" fontId="0" fillId="11" borderId="36" xfId="0" applyFill="1" applyBorder="1"/>
    <xf numFmtId="0" fontId="0" fillId="11" borderId="28" xfId="0" applyFill="1" applyBorder="1"/>
    <xf numFmtId="3" fontId="0" fillId="11" borderId="19" xfId="0" applyNumberFormat="1" applyFill="1" applyBorder="1" applyAlignment="1">
      <alignment horizontal="right"/>
    </xf>
    <xf numFmtId="166" fontId="0" fillId="11" borderId="28" xfId="0" applyNumberFormat="1" applyFill="1" applyBorder="1"/>
    <xf numFmtId="3" fontId="0" fillId="11" borderId="9" xfId="0" applyNumberFormat="1" applyFill="1" applyBorder="1"/>
    <xf numFmtId="166" fontId="0" fillId="11" borderId="16" xfId="0" applyNumberFormat="1" applyFill="1" applyBorder="1" applyAlignment="1">
      <alignment horizontal="right"/>
    </xf>
    <xf numFmtId="0" fontId="11" fillId="11" borderId="9" xfId="0" applyFont="1" applyFill="1" applyBorder="1"/>
    <xf numFmtId="166" fontId="11" fillId="11" borderId="17" xfId="0" applyNumberFormat="1" applyFont="1" applyFill="1" applyBorder="1" applyAlignment="1">
      <alignment horizontal="right"/>
    </xf>
    <xf numFmtId="166" fontId="11" fillId="11" borderId="9" xfId="0" applyNumberFormat="1" applyFont="1" applyFill="1" applyBorder="1"/>
    <xf numFmtId="166" fontId="11" fillId="11" borderId="14" xfId="0" applyNumberFormat="1" applyFont="1" applyFill="1" applyBorder="1"/>
    <xf numFmtId="166" fontId="11" fillId="11" borderId="15" xfId="0" applyNumberFormat="1" applyFont="1" applyFill="1" applyBorder="1"/>
    <xf numFmtId="0" fontId="11" fillId="0" borderId="2" xfId="0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75" fontId="0" fillId="0" borderId="0" xfId="0" applyNumberFormat="1"/>
    <xf numFmtId="167" fontId="12" fillId="0" borderId="0" xfId="0" applyNumberFormat="1" applyFont="1"/>
    <xf numFmtId="2" fontId="0" fillId="0" borderId="0" xfId="0" applyNumberFormat="1"/>
    <xf numFmtId="37" fontId="0" fillId="0" borderId="0" xfId="0" applyNumberFormat="1"/>
    <xf numFmtId="168" fontId="17" fillId="4" borderId="13" xfId="0" applyNumberFormat="1" applyFont="1" applyFill="1" applyBorder="1" applyAlignment="1">
      <alignment horizontal="center"/>
    </xf>
    <xf numFmtId="168" fontId="17" fillId="4" borderId="9" xfId="0" applyNumberFormat="1" applyFont="1" applyFill="1" applyBorder="1" applyAlignment="1">
      <alignment horizontal="center"/>
    </xf>
    <xf numFmtId="168" fontId="17" fillId="4" borderId="14" xfId="0" applyNumberFormat="1" applyFont="1" applyFill="1" applyBorder="1" applyAlignment="1">
      <alignment horizontal="center"/>
    </xf>
    <xf numFmtId="0" fontId="15" fillId="0" borderId="0" xfId="0" applyFont="1"/>
    <xf numFmtId="168" fontId="17" fillId="11" borderId="13" xfId="0" applyNumberFormat="1" applyFont="1" applyFill="1" applyBorder="1" applyAlignment="1">
      <alignment horizontal="center"/>
    </xf>
    <xf numFmtId="168" fontId="17" fillId="11" borderId="9" xfId="0" applyNumberFormat="1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168" fontId="18" fillId="0" borderId="9" xfId="0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1" fontId="0" fillId="7" borderId="16" xfId="0" applyNumberFormat="1" applyFill="1" applyBorder="1"/>
    <xf numFmtId="4" fontId="0" fillId="7" borderId="16" xfId="0" applyNumberFormat="1" applyFill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0" fillId="0" borderId="38" xfId="0" applyFont="1" applyBorder="1"/>
    <xf numFmtId="4" fontId="10" fillId="0" borderId="38" xfId="0" applyNumberFormat="1" applyFont="1" applyBorder="1"/>
    <xf numFmtId="2" fontId="0" fillId="0" borderId="0" xfId="0" applyNumberFormat="1" applyAlignment="1">
      <alignment horizontal="right"/>
    </xf>
    <xf numFmtId="171" fontId="10" fillId="0" borderId="0" xfId="0" applyNumberFormat="1" applyFont="1" applyAlignment="1">
      <alignment horizontal="right"/>
    </xf>
    <xf numFmtId="0" fontId="12" fillId="9" borderId="29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right"/>
    </xf>
    <xf numFmtId="4" fontId="0" fillId="0" borderId="0" xfId="0" applyNumberFormat="1"/>
    <xf numFmtId="0" fontId="10" fillId="3" borderId="9" xfId="0" applyFont="1" applyFill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7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67" fontId="10" fillId="0" borderId="4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67" fontId="10" fillId="0" borderId="46" xfId="0" applyNumberFormat="1" applyFont="1" applyBorder="1" applyAlignment="1">
      <alignment horizontal="center" vertical="center"/>
    </xf>
    <xf numFmtId="166" fontId="0" fillId="11" borderId="31" xfId="0" applyNumberFormat="1" applyFill="1" applyBorder="1" applyAlignment="1">
      <alignment horizontal="right"/>
    </xf>
    <xf numFmtId="0" fontId="19" fillId="0" borderId="9" xfId="0" applyFont="1" applyBorder="1" applyAlignment="1">
      <alignment horizontal="center" vertical="center" wrapText="1"/>
    </xf>
    <xf numFmtId="0" fontId="0" fillId="0" borderId="16" xfId="0" applyBorder="1"/>
    <xf numFmtId="166" fontId="0" fillId="11" borderId="62" xfId="0" applyNumberFormat="1" applyFill="1" applyBorder="1" applyAlignment="1">
      <alignment horizontal="right"/>
    </xf>
    <xf numFmtId="166" fontId="0" fillId="11" borderId="63" xfId="0" applyNumberFormat="1" applyFill="1" applyBorder="1" applyAlignment="1">
      <alignment horizontal="right"/>
    </xf>
    <xf numFmtId="166" fontId="0" fillId="11" borderId="64" xfId="0" applyNumberFormat="1" applyFill="1" applyBorder="1" applyAlignment="1">
      <alignment horizontal="right"/>
    </xf>
    <xf numFmtId="166" fontId="0" fillId="11" borderId="52" xfId="0" applyNumberFormat="1" applyFill="1" applyBorder="1" applyAlignment="1">
      <alignment horizontal="right"/>
    </xf>
    <xf numFmtId="0" fontId="19" fillId="0" borderId="0" xfId="0" applyFont="1"/>
    <xf numFmtId="165" fontId="11" fillId="11" borderId="32" xfId="0" applyNumberFormat="1" applyFont="1" applyFill="1" applyBorder="1" applyAlignment="1">
      <alignment horizontal="right"/>
    </xf>
    <xf numFmtId="166" fontId="11" fillId="0" borderId="37" xfId="0" applyNumberFormat="1" applyFont="1" applyBorder="1"/>
    <xf numFmtId="165" fontId="11" fillId="11" borderId="52" xfId="0" applyNumberFormat="1" applyFont="1" applyFill="1" applyBorder="1" applyAlignment="1">
      <alignment horizontal="right"/>
    </xf>
    <xf numFmtId="166" fontId="11" fillId="0" borderId="30" xfId="0" applyNumberFormat="1" applyFont="1" applyBorder="1"/>
    <xf numFmtId="43" fontId="0" fillId="0" borderId="0" xfId="0" applyNumberFormat="1"/>
    <xf numFmtId="166" fontId="11" fillId="11" borderId="32" xfId="0" applyNumberFormat="1" applyFont="1" applyFill="1" applyBorder="1" applyAlignment="1">
      <alignment horizontal="right"/>
    </xf>
    <xf numFmtId="166" fontId="11" fillId="11" borderId="52" xfId="0" applyNumberFormat="1" applyFont="1" applyFill="1" applyBorder="1" applyAlignment="1">
      <alignment horizontal="right"/>
    </xf>
    <xf numFmtId="0" fontId="10" fillId="3" borderId="15" xfId="0" applyFont="1" applyFill="1" applyBorder="1" applyAlignment="1">
      <alignment horizontal="center" vertical="center" wrapText="1"/>
    </xf>
    <xf numFmtId="166" fontId="11" fillId="44" borderId="52" xfId="0" applyNumberFormat="1" applyFont="1" applyFill="1" applyBorder="1"/>
    <xf numFmtId="172" fontId="11" fillId="4" borderId="52" xfId="0" applyNumberFormat="1" applyFont="1" applyFill="1" applyBorder="1" applyAlignment="1">
      <alignment horizontal="center"/>
    </xf>
    <xf numFmtId="165" fontId="0" fillId="44" borderId="21" xfId="0" applyNumberFormat="1" applyFill="1" applyBorder="1" applyAlignment="1">
      <alignment horizontal="center"/>
    </xf>
    <xf numFmtId="0" fontId="0" fillId="11" borderId="31" xfId="0" applyFill="1" applyBorder="1"/>
    <xf numFmtId="166" fontId="0" fillId="11" borderId="21" xfId="0" applyNumberFormat="1" applyFill="1" applyBorder="1" applyAlignment="1">
      <alignment horizontal="right"/>
    </xf>
    <xf numFmtId="166" fontId="0" fillId="11" borderId="30" xfId="0" applyNumberFormat="1" applyFill="1" applyBorder="1" applyAlignment="1">
      <alignment horizontal="right"/>
    </xf>
    <xf numFmtId="165" fontId="11" fillId="11" borderId="2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166" fontId="0" fillId="11" borderId="25" xfId="0" applyNumberFormat="1" applyFill="1" applyBorder="1" applyAlignment="1">
      <alignment horizontal="right"/>
    </xf>
    <xf numFmtId="0" fontId="16" fillId="3" borderId="68" xfId="0" applyFont="1" applyFill="1" applyBorder="1" applyAlignment="1">
      <alignment horizontal="center" vertical="center" wrapText="1"/>
    </xf>
    <xf numFmtId="0" fontId="16" fillId="3" borderId="68" xfId="0" applyFont="1" applyFill="1" applyBorder="1"/>
    <xf numFmtId="171" fontId="16" fillId="3" borderId="68" xfId="0" applyNumberFormat="1" applyFont="1" applyFill="1" applyBorder="1" applyAlignment="1">
      <alignment horizontal="right"/>
    </xf>
    <xf numFmtId="17" fontId="10" fillId="7" borderId="16" xfId="44" applyNumberFormat="1" applyFont="1" applyFill="1" applyAlignment="1">
      <alignment horizontal="left"/>
    </xf>
    <xf numFmtId="10" fontId="0" fillId="0" borderId="0" xfId="43" applyNumberFormat="1" applyFont="1"/>
    <xf numFmtId="174" fontId="10" fillId="0" borderId="0" xfId="0" applyNumberFormat="1" applyFont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9" fillId="0" borderId="52" xfId="0" applyFont="1" applyBorder="1" applyAlignment="1">
      <alignment horizontal="center" vertical="center"/>
    </xf>
    <xf numFmtId="1" fontId="19" fillId="0" borderId="52" xfId="0" applyNumberFormat="1" applyFont="1" applyBorder="1" applyAlignment="1">
      <alignment horizontal="center" vertical="center"/>
    </xf>
    <xf numFmtId="0" fontId="0" fillId="45" borderId="52" xfId="0" applyFill="1" applyBorder="1" applyAlignment="1">
      <alignment horizontal="center"/>
    </xf>
    <xf numFmtId="176" fontId="0" fillId="45" borderId="52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6" borderId="52" xfId="0" applyFill="1" applyBorder="1" applyAlignment="1">
      <alignment horizontal="center"/>
    </xf>
    <xf numFmtId="0" fontId="39" fillId="0" borderId="52" xfId="0" applyFont="1" applyBorder="1" applyAlignment="1">
      <alignment horizontal="center"/>
    </xf>
    <xf numFmtId="1" fontId="39" fillId="0" borderId="52" xfId="0" applyNumberFormat="1" applyFont="1" applyBorder="1" applyAlignment="1">
      <alignment horizontal="center"/>
    </xf>
    <xf numFmtId="0" fontId="39" fillId="7" borderId="52" xfId="0" applyFont="1" applyFill="1" applyBorder="1" applyAlignment="1">
      <alignment horizontal="center"/>
    </xf>
    <xf numFmtId="37" fontId="40" fillId="0" borderId="9" xfId="0" applyNumberFormat="1" applyFont="1" applyBorder="1"/>
    <xf numFmtId="37" fontId="40" fillId="46" borderId="9" xfId="0" applyNumberFormat="1" applyFont="1" applyFill="1" applyBorder="1"/>
    <xf numFmtId="37" fontId="40" fillId="0" borderId="9" xfId="0" applyNumberFormat="1" applyFont="1" applyBorder="1" applyAlignment="1">
      <alignment horizontal="center" vertical="center"/>
    </xf>
    <xf numFmtId="0" fontId="39" fillId="0" borderId="48" xfId="0" applyFont="1" applyBorder="1" applyAlignment="1">
      <alignment horizontal="center"/>
    </xf>
    <xf numFmtId="1" fontId="39" fillId="0" borderId="48" xfId="0" applyNumberFormat="1" applyFont="1" applyBorder="1" applyAlignment="1">
      <alignment horizontal="center"/>
    </xf>
    <xf numFmtId="0" fontId="17" fillId="7" borderId="48" xfId="0" applyFont="1" applyFill="1" applyBorder="1" applyAlignment="1">
      <alignment horizontal="center"/>
    </xf>
    <xf numFmtId="173" fontId="17" fillId="0" borderId="16" xfId="0" applyNumberFormat="1" applyFont="1" applyBorder="1"/>
    <xf numFmtId="173" fontId="39" fillId="0" borderId="16" xfId="0" applyNumberFormat="1" applyFont="1" applyBorder="1" applyAlignment="1">
      <alignment horizontal="center" vertical="center"/>
    </xf>
    <xf numFmtId="0" fontId="39" fillId="0" borderId="62" xfId="0" applyFont="1" applyBorder="1" applyAlignment="1">
      <alignment horizontal="center"/>
    </xf>
    <xf numFmtId="1" fontId="39" fillId="0" borderId="62" xfId="0" applyNumberFormat="1" applyFont="1" applyBorder="1" applyAlignment="1">
      <alignment horizontal="center"/>
    </xf>
    <xf numFmtId="0" fontId="39" fillId="7" borderId="62" xfId="0" applyFont="1" applyFill="1" applyBorder="1" applyAlignment="1">
      <alignment horizontal="center"/>
    </xf>
    <xf numFmtId="0" fontId="17" fillId="0" borderId="48" xfId="0" applyFont="1" applyBorder="1"/>
    <xf numFmtId="37" fontId="17" fillId="0" borderId="48" xfId="0" applyNumberFormat="1" applyFont="1" applyBorder="1"/>
    <xf numFmtId="37" fontId="39" fillId="0" borderId="48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17" fillId="0" borderId="69" xfId="0" applyFont="1" applyBorder="1"/>
    <xf numFmtId="37" fontId="17" fillId="0" borderId="69" xfId="0" applyNumberFormat="1" applyFont="1" applyBorder="1"/>
    <xf numFmtId="37" fontId="39" fillId="0" borderId="69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37" fontId="39" fillId="0" borderId="0" xfId="0" applyNumberFormat="1" applyFont="1"/>
    <xf numFmtId="173" fontId="39" fillId="0" borderId="0" xfId="0" applyNumberFormat="1" applyFont="1"/>
    <xf numFmtId="37" fontId="39" fillId="0" borderId="16" xfId="0" applyNumberFormat="1" applyFont="1" applyBorder="1"/>
    <xf numFmtId="0" fontId="39" fillId="0" borderId="0" xfId="0" applyFont="1" applyAlignment="1">
      <alignment horizontal="center" vertical="center"/>
    </xf>
    <xf numFmtId="37" fontId="40" fillId="45" borderId="9" xfId="0" applyNumberFormat="1" applyFont="1" applyFill="1" applyBorder="1"/>
    <xf numFmtId="0" fontId="19" fillId="0" borderId="49" xfId="0" applyFont="1" applyBorder="1" applyAlignment="1">
      <alignment horizontal="right"/>
    </xf>
    <xf numFmtId="177" fontId="39" fillId="0" borderId="52" xfId="45" applyNumberFormat="1" applyFont="1" applyBorder="1"/>
    <xf numFmtId="0" fontId="17" fillId="0" borderId="69" xfId="0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3" borderId="30" xfId="0" applyFont="1" applyFill="1" applyBorder="1"/>
    <xf numFmtId="167" fontId="10" fillId="3" borderId="30" xfId="0" applyNumberFormat="1" applyFont="1" applyFill="1" applyBorder="1"/>
    <xf numFmtId="171" fontId="10" fillId="3" borderId="30" xfId="0" applyNumberFormat="1" applyFont="1" applyFill="1" applyBorder="1"/>
    <xf numFmtId="0" fontId="10" fillId="0" borderId="0" xfId="0" applyFont="1" applyAlignment="1">
      <alignment horizontal="center" vertical="center" wrapText="1"/>
    </xf>
    <xf numFmtId="166" fontId="5" fillId="49" borderId="17" xfId="0" applyNumberFormat="1" applyFont="1" applyFill="1" applyBorder="1" applyAlignment="1">
      <alignment vertical="center"/>
    </xf>
    <xf numFmtId="166" fontId="5" fillId="49" borderId="31" xfId="0" applyNumberFormat="1" applyFont="1" applyFill="1" applyBorder="1" applyAlignment="1">
      <alignment vertical="center"/>
    </xf>
    <xf numFmtId="166" fontId="5" fillId="49" borderId="66" xfId="0" applyNumberFormat="1" applyFont="1" applyFill="1" applyBorder="1" applyAlignment="1">
      <alignment vertical="center"/>
    </xf>
    <xf numFmtId="0" fontId="10" fillId="12" borderId="39" xfId="0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 vertical="center" wrapText="1"/>
    </xf>
    <xf numFmtId="43" fontId="11" fillId="0" borderId="30" xfId="0" applyNumberFormat="1" applyFont="1" applyBorder="1"/>
    <xf numFmtId="165" fontId="11" fillId="11" borderId="52" xfId="0" applyNumberFormat="1" applyFont="1" applyFill="1" applyBorder="1"/>
    <xf numFmtId="43" fontId="11" fillId="11" borderId="52" xfId="0" applyNumberFormat="1" applyFont="1" applyFill="1" applyBorder="1"/>
    <xf numFmtId="171" fontId="16" fillId="12" borderId="75" xfId="0" applyNumberFormat="1" applyFont="1" applyFill="1" applyBorder="1" applyAlignment="1">
      <alignment horizontal="center" vertical="center" wrapText="1"/>
    </xf>
    <xf numFmtId="171" fontId="10" fillId="0" borderId="37" xfId="0" applyNumberFormat="1" applyFont="1" applyBorder="1" applyAlignment="1">
      <alignment horizontal="center" vertical="center"/>
    </xf>
    <xf numFmtId="171" fontId="10" fillId="0" borderId="14" xfId="0" applyNumberFormat="1" applyFont="1" applyBorder="1" applyAlignment="1">
      <alignment horizontal="center" vertical="center"/>
    </xf>
    <xf numFmtId="171" fontId="10" fillId="0" borderId="74" xfId="0" applyNumberFormat="1" applyFont="1" applyBorder="1" applyAlignment="1">
      <alignment horizontal="center" vertical="center"/>
    </xf>
    <xf numFmtId="171" fontId="16" fillId="0" borderId="73" xfId="0" applyNumberFormat="1" applyFont="1" applyBorder="1" applyAlignment="1">
      <alignment horizontal="center" vertical="center"/>
    </xf>
    <xf numFmtId="0" fontId="10" fillId="0" borderId="16" xfId="0" applyFont="1" applyBorder="1"/>
    <xf numFmtId="0" fontId="11" fillId="0" borderId="37" xfId="0" applyFont="1" applyBorder="1" applyAlignment="1">
      <alignment vertical="top" wrapText="1"/>
    </xf>
    <xf numFmtId="167" fontId="10" fillId="3" borderId="13" xfId="0" applyNumberFormat="1" applyFont="1" applyFill="1" applyBorder="1"/>
    <xf numFmtId="167" fontId="10" fillId="3" borderId="13" xfId="0" applyNumberFormat="1" applyFont="1" applyFill="1" applyBorder="1" applyAlignment="1">
      <alignment vertical="center"/>
    </xf>
    <xf numFmtId="169" fontId="10" fillId="3" borderId="52" xfId="0" applyNumberFormat="1" applyFont="1" applyFill="1" applyBorder="1" applyAlignment="1">
      <alignment horizontal="right"/>
    </xf>
    <xf numFmtId="169" fontId="10" fillId="3" borderId="64" xfId="0" applyNumberFormat="1" applyFont="1" applyFill="1" applyBorder="1" applyAlignment="1">
      <alignment horizontal="right"/>
    </xf>
    <xf numFmtId="171" fontId="0" fillId="0" borderId="0" xfId="0" applyNumberFormat="1"/>
    <xf numFmtId="0" fontId="16" fillId="3" borderId="78" xfId="0" applyFont="1" applyFill="1" applyBorder="1" applyAlignment="1">
      <alignment horizontal="center" vertical="center" wrapText="1"/>
    </xf>
    <xf numFmtId="0" fontId="16" fillId="3" borderId="79" xfId="0" applyFont="1" applyFill="1" applyBorder="1" applyAlignment="1">
      <alignment horizontal="center" vertical="center" wrapText="1"/>
    </xf>
    <xf numFmtId="4" fontId="16" fillId="3" borderId="79" xfId="0" applyNumberFormat="1" applyFont="1" applyFill="1" applyBorder="1" applyAlignment="1">
      <alignment horizontal="center" vertical="center" wrapText="1"/>
    </xf>
    <xf numFmtId="2" fontId="16" fillId="3" borderId="80" xfId="0" applyNumberFormat="1" applyFont="1" applyFill="1" applyBorder="1" applyAlignment="1">
      <alignment horizontal="center" vertical="center" wrapText="1"/>
    </xf>
    <xf numFmtId="0" fontId="10" fillId="3" borderId="81" xfId="0" applyFont="1" applyFill="1" applyBorder="1" applyAlignment="1">
      <alignment horizontal="center"/>
    </xf>
    <xf numFmtId="0" fontId="10" fillId="3" borderId="83" xfId="0" applyFont="1" applyFill="1" applyBorder="1" applyAlignment="1">
      <alignment horizontal="center"/>
    </xf>
    <xf numFmtId="0" fontId="16" fillId="3" borderId="84" xfId="0" applyFont="1" applyFill="1" applyBorder="1" applyAlignment="1">
      <alignment horizontal="center"/>
    </xf>
    <xf numFmtId="0" fontId="10" fillId="3" borderId="86" xfId="0" applyFont="1" applyFill="1" applyBorder="1" applyAlignment="1">
      <alignment horizontal="center"/>
    </xf>
    <xf numFmtId="0" fontId="10" fillId="3" borderId="88" xfId="0" applyFont="1" applyFill="1" applyBorder="1" applyAlignment="1">
      <alignment horizontal="center"/>
    </xf>
    <xf numFmtId="0" fontId="10" fillId="3" borderId="90" xfId="0" applyFont="1" applyFill="1" applyBorder="1" applyAlignment="1">
      <alignment horizontal="center"/>
    </xf>
    <xf numFmtId="0" fontId="16" fillId="3" borderId="86" xfId="0" applyFont="1" applyFill="1" applyBorder="1" applyAlignment="1">
      <alignment horizontal="center"/>
    </xf>
    <xf numFmtId="0" fontId="10" fillId="3" borderId="90" xfId="0" applyFont="1" applyFill="1" applyBorder="1" applyAlignment="1">
      <alignment horizontal="center" vertical="center"/>
    </xf>
    <xf numFmtId="0" fontId="16" fillId="3" borderId="92" xfId="0" applyFont="1" applyFill="1" applyBorder="1" applyAlignment="1">
      <alignment horizontal="center"/>
    </xf>
    <xf numFmtId="0" fontId="16" fillId="3" borderId="93" xfId="0" applyFont="1" applyFill="1" applyBorder="1"/>
    <xf numFmtId="4" fontId="16" fillId="12" borderId="95" xfId="0" applyNumberFormat="1" applyFont="1" applyFill="1" applyBorder="1" applyAlignment="1">
      <alignment horizontal="center" vertical="center" wrapText="1"/>
    </xf>
    <xf numFmtId="4" fontId="10" fillId="0" borderId="96" xfId="0" applyNumberFormat="1" applyFont="1" applyBorder="1" applyAlignment="1">
      <alignment horizontal="center" vertical="center"/>
    </xf>
    <xf numFmtId="4" fontId="10" fillId="0" borderId="97" xfId="0" applyNumberFormat="1" applyFont="1" applyBorder="1" applyAlignment="1">
      <alignment horizontal="center" vertical="center"/>
    </xf>
    <xf numFmtId="4" fontId="10" fillId="0" borderId="98" xfId="0" applyNumberFormat="1" applyFont="1" applyBorder="1" applyAlignment="1">
      <alignment horizontal="center" vertical="center"/>
    </xf>
    <xf numFmtId="4" fontId="16" fillId="0" borderId="9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  <xf numFmtId="167" fontId="10" fillId="3" borderId="17" xfId="0" applyNumberFormat="1" applyFont="1" applyFill="1" applyBorder="1"/>
    <xf numFmtId="168" fontId="16" fillId="3" borderId="93" xfId="0" applyNumberFormat="1" applyFont="1" applyFill="1" applyBorder="1" applyAlignment="1">
      <alignment horizontal="right"/>
    </xf>
    <xf numFmtId="167" fontId="10" fillId="3" borderId="26" xfId="0" applyNumberFormat="1" applyFont="1" applyFill="1" applyBorder="1"/>
    <xf numFmtId="166" fontId="11" fillId="4" borderId="15" xfId="0" applyNumberFormat="1" applyFont="1" applyFill="1" applyBorder="1"/>
    <xf numFmtId="166" fontId="0" fillId="4" borderId="31" xfId="0" applyNumberFormat="1" applyFill="1" applyBorder="1" applyAlignment="1">
      <alignment horizontal="right"/>
    </xf>
    <xf numFmtId="165" fontId="11" fillId="4" borderId="52" xfId="0" applyNumberFormat="1" applyFont="1" applyFill="1" applyBorder="1"/>
    <xf numFmtId="165" fontId="11" fillId="4" borderId="13" xfId="0" applyNumberFormat="1" applyFont="1" applyFill="1" applyBorder="1"/>
    <xf numFmtId="165" fontId="11" fillId="4" borderId="19" xfId="0" applyNumberFormat="1" applyFont="1" applyFill="1" applyBorder="1" applyAlignment="1">
      <alignment horizontal="right"/>
    </xf>
    <xf numFmtId="164" fontId="0" fillId="0" borderId="15" xfId="45" applyFont="1" applyBorder="1" applyAlignment="1">
      <alignment horizontal="center" vertical="center"/>
    </xf>
    <xf numFmtId="164" fontId="11" fillId="0" borderId="0" xfId="0" applyNumberFormat="1" applyFont="1" applyAlignment="1">
      <alignment vertical="top"/>
    </xf>
    <xf numFmtId="164" fontId="0" fillId="45" borderId="15" xfId="45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3" borderId="9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4" fontId="0" fillId="0" borderId="0" xfId="0" applyNumberFormat="1" applyAlignment="1">
      <alignment vertical="center" wrapText="1"/>
    </xf>
    <xf numFmtId="164" fontId="0" fillId="0" borderId="0" xfId="45" applyFont="1" applyAlignment="1"/>
    <xf numFmtId="165" fontId="11" fillId="11" borderId="17" xfId="0" applyNumberFormat="1" applyFont="1" applyFill="1" applyBorder="1" applyAlignment="1">
      <alignment horizontal="right"/>
    </xf>
    <xf numFmtId="0" fontId="4" fillId="9" borderId="30" xfId="0" applyFont="1" applyFill="1" applyBorder="1" applyAlignment="1">
      <alignment horizontal="center" vertical="top" wrapText="1"/>
    </xf>
    <xf numFmtId="166" fontId="19" fillId="4" borderId="32" xfId="46" applyNumberFormat="1" applyFill="1" applyBorder="1" applyAlignment="1">
      <alignment horizontal="right"/>
    </xf>
    <xf numFmtId="0" fontId="4" fillId="9" borderId="25" xfId="46" applyFont="1" applyFill="1" applyBorder="1" applyAlignment="1">
      <alignment horizontal="center" vertical="top" wrapText="1"/>
    </xf>
    <xf numFmtId="0" fontId="4" fillId="9" borderId="30" xfId="46" applyFont="1" applyFill="1" applyBorder="1" applyAlignment="1">
      <alignment horizontal="center" vertical="top" wrapText="1"/>
    </xf>
    <xf numFmtId="165" fontId="43" fillId="0" borderId="0" xfId="0" applyNumberFormat="1" applyFont="1"/>
    <xf numFmtId="164" fontId="0" fillId="0" borderId="14" xfId="45" applyFont="1" applyBorder="1" applyAlignment="1">
      <alignment horizontal="center" vertical="center"/>
    </xf>
    <xf numFmtId="166" fontId="0" fillId="11" borderId="33" xfId="0" applyNumberFormat="1" applyFill="1" applyBorder="1" applyAlignment="1">
      <alignment horizontal="right"/>
    </xf>
    <xf numFmtId="166" fontId="0" fillId="11" borderId="102" xfId="0" applyNumberFormat="1" applyFill="1" applyBorder="1" applyAlignment="1">
      <alignment horizontal="right"/>
    </xf>
    <xf numFmtId="166" fontId="0" fillId="11" borderId="103" xfId="0" applyNumberFormat="1" applyFill="1" applyBorder="1" applyAlignment="1">
      <alignment horizontal="right"/>
    </xf>
    <xf numFmtId="166" fontId="0" fillId="11" borderId="104" xfId="0" applyNumberFormat="1" applyFill="1" applyBorder="1" applyAlignment="1">
      <alignment horizontal="right"/>
    </xf>
    <xf numFmtId="166" fontId="0" fillId="11" borderId="105" xfId="0" applyNumberFormat="1" applyFill="1" applyBorder="1" applyAlignment="1">
      <alignment horizontal="right"/>
    </xf>
    <xf numFmtId="166" fontId="0" fillId="11" borderId="106" xfId="0" applyNumberFormat="1" applyFill="1" applyBorder="1" applyAlignment="1">
      <alignment horizontal="right"/>
    </xf>
    <xf numFmtId="165" fontId="11" fillId="0" borderId="30" xfId="0" applyNumberFormat="1" applyFont="1" applyBorder="1" applyAlignment="1">
      <alignment horizontal="right"/>
    </xf>
    <xf numFmtId="165" fontId="11" fillId="4" borderId="9" xfId="0" applyNumberFormat="1" applyFont="1" applyFill="1" applyBorder="1"/>
    <xf numFmtId="165" fontId="11" fillId="0" borderId="30" xfId="0" applyNumberFormat="1" applyFont="1" applyBorder="1"/>
    <xf numFmtId="0" fontId="10" fillId="0" borderId="16" xfId="44" applyFont="1" applyAlignment="1">
      <alignment horizontal="center"/>
    </xf>
    <xf numFmtId="0" fontId="10" fillId="0" borderId="16" xfId="44" applyFont="1"/>
    <xf numFmtId="0" fontId="10" fillId="0" borderId="16" xfId="44" applyFont="1" applyAlignment="1">
      <alignment horizontal="right"/>
    </xf>
    <xf numFmtId="167" fontId="0" fillId="0" borderId="107" xfId="0" applyNumberFormat="1" applyBorder="1"/>
    <xf numFmtId="0" fontId="46" fillId="51" borderId="16" xfId="0" applyFont="1" applyFill="1" applyBorder="1"/>
    <xf numFmtId="166" fontId="46" fillId="51" borderId="16" xfId="0" applyNumberFormat="1" applyFont="1" applyFill="1" applyBorder="1"/>
    <xf numFmtId="178" fontId="46" fillId="51" borderId="16" xfId="0" applyNumberFormat="1" applyFont="1" applyFill="1" applyBorder="1"/>
    <xf numFmtId="4" fontId="46" fillId="52" borderId="16" xfId="0" applyNumberFormat="1" applyFont="1" applyFill="1" applyBorder="1"/>
    <xf numFmtId="4" fontId="47" fillId="52" borderId="16" xfId="0" applyNumberFormat="1" applyFont="1" applyFill="1" applyBorder="1"/>
    <xf numFmtId="166" fontId="5" fillId="10" borderId="9" xfId="0" applyNumberFormat="1" applyFont="1" applyFill="1" applyBorder="1"/>
    <xf numFmtId="166" fontId="0" fillId="0" borderId="22" xfId="0" applyNumberFormat="1" applyBorder="1"/>
    <xf numFmtId="167" fontId="15" fillId="0" borderId="0" xfId="0" applyNumberFormat="1" applyFont="1"/>
    <xf numFmtId="0" fontId="11" fillId="0" borderId="16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15" xfId="45" applyFont="1" applyFill="1" applyBorder="1" applyAlignment="1">
      <alignment horizontal="center" vertical="center"/>
    </xf>
    <xf numFmtId="166" fontId="49" fillId="4" borderId="32" xfId="46" applyNumberFormat="1" applyFont="1" applyFill="1" applyBorder="1" applyAlignment="1">
      <alignment horizontal="right"/>
    </xf>
    <xf numFmtId="166" fontId="49" fillId="4" borderId="32" xfId="0" applyNumberFormat="1" applyFont="1" applyFill="1" applyBorder="1" applyAlignment="1">
      <alignment horizontal="right"/>
    </xf>
    <xf numFmtId="166" fontId="48" fillId="4" borderId="9" xfId="0" applyNumberFormat="1" applyFont="1" applyFill="1" applyBorder="1" applyAlignment="1">
      <alignment horizontal="right"/>
    </xf>
    <xf numFmtId="0" fontId="19" fillId="0" borderId="16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9" fillId="0" borderId="16" xfId="0" applyFont="1" applyBorder="1" applyAlignment="1">
      <alignment vertical="top"/>
    </xf>
    <xf numFmtId="0" fontId="39" fillId="7" borderId="15" xfId="0" applyFont="1" applyFill="1" applyBorder="1" applyAlignment="1">
      <alignment horizontal="center"/>
    </xf>
    <xf numFmtId="39" fontId="39" fillId="6" borderId="9" xfId="0" applyNumberFormat="1" applyFont="1" applyFill="1" applyBorder="1"/>
    <xf numFmtId="39" fontId="17" fillId="0" borderId="16" xfId="0" applyNumberFormat="1" applyFont="1" applyBorder="1"/>
    <xf numFmtId="39" fontId="39" fillId="6" borderId="17" xfId="0" applyNumberFormat="1" applyFont="1" applyFill="1" applyBorder="1"/>
    <xf numFmtId="39" fontId="17" fillId="0" borderId="48" xfId="0" applyNumberFormat="1" applyFont="1" applyBorder="1"/>
    <xf numFmtId="39" fontId="17" fillId="0" borderId="69" xfId="0" applyNumberFormat="1" applyFont="1" applyBorder="1"/>
    <xf numFmtId="0" fontId="5" fillId="4" borderId="19" xfId="0" applyFont="1" applyFill="1" applyBorder="1"/>
    <xf numFmtId="0" fontId="19" fillId="4" borderId="19" xfId="0" applyFont="1" applyFill="1" applyBorder="1"/>
    <xf numFmtId="166" fontId="5" fillId="0" borderId="9" xfId="0" applyNumberFormat="1" applyFont="1" applyBorder="1" applyAlignment="1">
      <alignment horizontal="right"/>
    </xf>
    <xf numFmtId="166" fontId="48" fillId="4" borderId="17" xfId="0" applyNumberFormat="1" applyFont="1" applyFill="1" applyBorder="1" applyAlignment="1">
      <alignment horizontal="right"/>
    </xf>
    <xf numFmtId="39" fontId="5" fillId="11" borderId="62" xfId="0" applyNumberFormat="1" applyFont="1" applyFill="1" applyBorder="1" applyAlignment="1">
      <alignment horizontal="right"/>
    </xf>
    <xf numFmtId="166" fontId="5" fillId="11" borderId="33" xfId="0" applyNumberFormat="1" applyFont="1" applyFill="1" applyBorder="1" applyAlignment="1">
      <alignment horizontal="right"/>
    </xf>
    <xf numFmtId="39" fontId="5" fillId="11" borderId="63" xfId="0" applyNumberFormat="1" applyFont="1" applyFill="1" applyBorder="1" applyAlignment="1">
      <alignment horizontal="right"/>
    </xf>
    <xf numFmtId="166" fontId="5" fillId="11" borderId="16" xfId="0" applyNumberFormat="1" applyFont="1" applyFill="1" applyBorder="1" applyAlignment="1">
      <alignment horizontal="right"/>
    </xf>
    <xf numFmtId="39" fontId="5" fillId="11" borderId="64" xfId="0" applyNumberFormat="1" applyFont="1" applyFill="1" applyBorder="1" applyAlignment="1">
      <alignment horizontal="right"/>
    </xf>
    <xf numFmtId="166" fontId="5" fillId="11" borderId="62" xfId="0" applyNumberFormat="1" applyFont="1" applyFill="1" applyBorder="1" applyAlignment="1">
      <alignment horizontal="right"/>
    </xf>
    <xf numFmtId="166" fontId="5" fillId="11" borderId="64" xfId="0" applyNumberFormat="1" applyFont="1" applyFill="1" applyBorder="1" applyAlignment="1">
      <alignment horizontal="right"/>
    </xf>
    <xf numFmtId="166" fontId="5" fillId="11" borderId="63" xfId="0" applyNumberFormat="1" applyFont="1" applyFill="1" applyBorder="1" applyAlignment="1">
      <alignment horizontal="right"/>
    </xf>
    <xf numFmtId="39" fontId="5" fillId="11" borderId="52" xfId="0" applyNumberFormat="1" applyFont="1" applyFill="1" applyBorder="1" applyAlignment="1">
      <alignment horizontal="right"/>
    </xf>
    <xf numFmtId="166" fontId="5" fillId="11" borderId="52" xfId="0" applyNumberFormat="1" applyFont="1" applyFill="1" applyBorder="1" applyAlignment="1">
      <alignment horizontal="right"/>
    </xf>
    <xf numFmtId="39" fontId="5" fillId="11" borderId="32" xfId="0" applyNumberFormat="1" applyFont="1" applyFill="1" applyBorder="1" applyAlignment="1">
      <alignment horizontal="right"/>
    </xf>
    <xf numFmtId="165" fontId="8" fillId="11" borderId="32" xfId="0" applyNumberFormat="1" applyFont="1" applyFill="1" applyBorder="1" applyAlignment="1">
      <alignment horizontal="right"/>
    </xf>
    <xf numFmtId="166" fontId="8" fillId="0" borderId="9" xfId="0" applyNumberFormat="1" applyFont="1" applyBorder="1" applyAlignment="1">
      <alignment horizontal="right"/>
    </xf>
    <xf numFmtId="166" fontId="0" fillId="4" borderId="30" xfId="0" applyNumberFormat="1" applyFill="1" applyBorder="1" applyAlignment="1">
      <alignment horizontal="right"/>
    </xf>
    <xf numFmtId="17" fontId="45" fillId="7" borderId="16" xfId="44" applyNumberFormat="1" applyFont="1" applyFill="1" applyAlignment="1">
      <alignment wrapText="1"/>
    </xf>
    <xf numFmtId="165" fontId="53" fillId="3" borderId="82" xfId="0" applyNumberFormat="1" applyFont="1" applyFill="1" applyBorder="1" applyAlignment="1">
      <alignment horizontal="right" vertical="center" wrapText="1"/>
    </xf>
    <xf numFmtId="165" fontId="54" fillId="3" borderId="85" xfId="0" applyNumberFormat="1" applyFont="1" applyFill="1" applyBorder="1" applyAlignment="1">
      <alignment horizontal="right"/>
    </xf>
    <xf numFmtId="165" fontId="54" fillId="3" borderId="87" xfId="0" applyNumberFormat="1" applyFont="1" applyFill="1" applyBorder="1" applyAlignment="1">
      <alignment horizontal="right"/>
    </xf>
    <xf numFmtId="165" fontId="53" fillId="3" borderId="89" xfId="0" applyNumberFormat="1" applyFont="1" applyFill="1" applyBorder="1" applyAlignment="1">
      <alignment horizontal="right" vertical="center" wrapText="1"/>
    </xf>
    <xf numFmtId="165" fontId="53" fillId="3" borderId="91" xfId="0" applyNumberFormat="1" applyFont="1" applyFill="1" applyBorder="1" applyAlignment="1">
      <alignment horizontal="right" vertical="center" wrapText="1"/>
    </xf>
    <xf numFmtId="165" fontId="53" fillId="3" borderId="100" xfId="0" applyNumberFormat="1" applyFont="1" applyFill="1" applyBorder="1" applyAlignment="1">
      <alignment horizontal="right"/>
    </xf>
    <xf numFmtId="165" fontId="54" fillId="3" borderId="94" xfId="0" applyNumberFormat="1" applyFont="1" applyFill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39" fontId="40" fillId="0" borderId="9" xfId="0" applyNumberFormat="1" applyFont="1" applyBorder="1"/>
    <xf numFmtId="180" fontId="17" fillId="0" borderId="69" xfId="0" applyNumberFormat="1" applyFont="1" applyBorder="1"/>
    <xf numFmtId="0" fontId="56" fillId="0" borderId="0" xfId="0" applyFont="1"/>
    <xf numFmtId="180" fontId="56" fillId="0" borderId="0" xfId="0" applyNumberFormat="1" applyFont="1"/>
    <xf numFmtId="181" fontId="0" fillId="0" borderId="0" xfId="0" applyNumberFormat="1"/>
    <xf numFmtId="179" fontId="19" fillId="0" borderId="0" xfId="63" applyNumberFormat="1" applyFont="1"/>
    <xf numFmtId="179" fontId="0" fillId="0" borderId="0" xfId="63" applyNumberFormat="1" applyFont="1"/>
    <xf numFmtId="182" fontId="0" fillId="0" borderId="0" xfId="0" applyNumberFormat="1"/>
    <xf numFmtId="174" fontId="0" fillId="0" borderId="0" xfId="0" applyNumberFormat="1"/>
    <xf numFmtId="39" fontId="57" fillId="0" borderId="9" xfId="0" applyNumberFormat="1" applyFont="1" applyBorder="1"/>
    <xf numFmtId="0" fontId="0" fillId="0" borderId="0" xfId="0"/>
    <xf numFmtId="43" fontId="0" fillId="11" borderId="24" xfId="0" applyNumberFormat="1" applyFill="1" applyBorder="1" applyAlignment="1">
      <alignment horizontal="right"/>
    </xf>
    <xf numFmtId="169" fontId="0" fillId="0" borderId="0" xfId="43" applyNumberFormat="1" applyFont="1" applyAlignment="1">
      <alignment horizontal="center"/>
    </xf>
    <xf numFmtId="183" fontId="0" fillId="0" borderId="0" xfId="0" applyNumberFormat="1"/>
    <xf numFmtId="0" fontId="0" fillId="0" borderId="0" xfId="0"/>
    <xf numFmtId="0" fontId="50" fillId="7" borderId="16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65" fontId="0" fillId="44" borderId="62" xfId="0" applyNumberFormat="1" applyFill="1" applyBorder="1" applyAlignment="1">
      <alignment horizontal="center"/>
    </xf>
    <xf numFmtId="165" fontId="0" fillId="44" borderId="63" xfId="0" applyNumberFormat="1" applyFill="1" applyBorder="1" applyAlignment="1">
      <alignment horizontal="center"/>
    </xf>
    <xf numFmtId="165" fontId="0" fillId="44" borderId="64" xfId="0" applyNumberFormat="1" applyFill="1" applyBorder="1" applyAlignment="1">
      <alignment horizontal="center"/>
    </xf>
    <xf numFmtId="165" fontId="0" fillId="44" borderId="67" xfId="0" applyNumberFormat="1" applyFill="1" applyBorder="1" applyAlignment="1">
      <alignment horizontal="center"/>
    </xf>
    <xf numFmtId="165" fontId="0" fillId="44" borderId="31" xfId="0" applyNumberFormat="1" applyFill="1" applyBorder="1" applyAlignment="1">
      <alignment horizontal="center"/>
    </xf>
    <xf numFmtId="165" fontId="0" fillId="44" borderId="30" xfId="0" applyNumberFormat="1" applyFill="1" applyBorder="1" applyAlignment="1">
      <alignment horizontal="center"/>
    </xf>
    <xf numFmtId="43" fontId="0" fillId="11" borderId="31" xfId="0" applyNumberFormat="1" applyFill="1" applyBorder="1" applyAlignment="1">
      <alignment horizontal="center"/>
    </xf>
    <xf numFmtId="43" fontId="0" fillId="11" borderId="30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165" fontId="12" fillId="9" borderId="50" xfId="0" applyNumberFormat="1" applyFont="1" applyFill="1" applyBorder="1" applyAlignment="1">
      <alignment horizontal="center"/>
    </xf>
    <xf numFmtId="165" fontId="12" fillId="9" borderId="65" xfId="0" applyNumberFormat="1" applyFont="1" applyFill="1" applyBorder="1" applyAlignment="1">
      <alignment horizontal="center"/>
    </xf>
    <xf numFmtId="165" fontId="12" fillId="9" borderId="51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11" borderId="13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166" fontId="0" fillId="11" borderId="17" xfId="0" applyNumberFormat="1" applyFill="1" applyBorder="1" applyAlignment="1">
      <alignment horizontal="center"/>
    </xf>
    <xf numFmtId="166" fontId="0" fillId="11" borderId="30" xfId="0" applyNumberFormat="1" applyFill="1" applyBorder="1" applyAlignment="1">
      <alignment horizontal="center"/>
    </xf>
    <xf numFmtId="166" fontId="0" fillId="11" borderId="31" xfId="0" applyNumberForma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255" wrapText="1"/>
    </xf>
    <xf numFmtId="0" fontId="6" fillId="0" borderId="12" xfId="0" applyFont="1" applyBorder="1"/>
    <xf numFmtId="0" fontId="6" fillId="0" borderId="31" xfId="0" applyFont="1" applyBorder="1"/>
    <xf numFmtId="0" fontId="6" fillId="0" borderId="30" xfId="0" applyFont="1" applyBorder="1"/>
    <xf numFmtId="0" fontId="4" fillId="9" borderId="5" xfId="0" applyFont="1" applyFill="1" applyBorder="1" applyAlignment="1">
      <alignment horizontal="center" vertical="center" wrapText="1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31" xfId="0" applyNumberFormat="1" applyFont="1" applyFill="1" applyBorder="1" applyAlignment="1">
      <alignment horizontal="center" vertical="center"/>
    </xf>
    <xf numFmtId="165" fontId="5" fillId="11" borderId="30" xfId="0" applyNumberFormat="1" applyFont="1" applyFill="1" applyBorder="1" applyAlignment="1">
      <alignment horizontal="center" vertical="center"/>
    </xf>
    <xf numFmtId="0" fontId="4" fillId="9" borderId="5" xfId="0" quotePrefix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7" fillId="9" borderId="5" xfId="0" applyFont="1" applyFill="1" applyBorder="1" applyAlignment="1">
      <alignment horizontal="center" vertical="center" wrapText="1"/>
    </xf>
    <xf numFmtId="0" fontId="46" fillId="0" borderId="30" xfId="0" applyFont="1" applyBorder="1"/>
    <xf numFmtId="0" fontId="14" fillId="4" borderId="31" xfId="0" applyFont="1" applyFill="1" applyBorder="1" applyAlignment="1">
      <alignment horizontal="center" vertical="center" textRotation="255" wrapText="1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5" fontId="8" fillId="4" borderId="17" xfId="0" applyNumberFormat="1" applyFont="1" applyFill="1" applyBorder="1" applyAlignment="1">
      <alignment horizontal="center" vertical="center"/>
    </xf>
    <xf numFmtId="165" fontId="8" fillId="4" borderId="31" xfId="0" applyNumberFormat="1" applyFont="1" applyFill="1" applyBorder="1" applyAlignment="1">
      <alignment horizontal="center" vertical="center"/>
    </xf>
    <xf numFmtId="165" fontId="8" fillId="4" borderId="30" xfId="0" applyNumberFormat="1" applyFon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6" fillId="0" borderId="12" xfId="0" applyNumberFormat="1" applyFont="1" applyBorder="1"/>
    <xf numFmtId="165" fontId="6" fillId="0" borderId="30" xfId="0" applyNumberFormat="1" applyFont="1" applyBorder="1"/>
    <xf numFmtId="165" fontId="5" fillId="4" borderId="5" xfId="0" applyNumberFormat="1" applyFont="1" applyFill="1" applyBorder="1" applyAlignment="1">
      <alignment horizontal="center" vertical="center"/>
    </xf>
    <xf numFmtId="0" fontId="47" fillId="9" borderId="17" xfId="46" applyFont="1" applyFill="1" applyBorder="1" applyAlignment="1">
      <alignment horizontal="center" vertical="center" wrapText="1"/>
    </xf>
    <xf numFmtId="0" fontId="47" fillId="9" borderId="30" xfId="46" applyFont="1" applyFill="1" applyBorder="1" applyAlignment="1">
      <alignment horizontal="center" vertical="center" wrapText="1"/>
    </xf>
    <xf numFmtId="0" fontId="31" fillId="50" borderId="16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6" fillId="0" borderId="10" xfId="0" applyFont="1" applyBorder="1"/>
    <xf numFmtId="0" fontId="4" fillId="47" borderId="5" xfId="0" quotePrefix="1" applyFont="1" applyFill="1" applyBorder="1" applyAlignment="1">
      <alignment horizontal="center" vertical="center" wrapText="1"/>
    </xf>
    <xf numFmtId="0" fontId="6" fillId="48" borderId="30" xfId="0" applyFont="1" applyFill="1" applyBorder="1"/>
    <xf numFmtId="0" fontId="5" fillId="0" borderId="0" xfId="0" applyFont="1" applyAlignment="1">
      <alignment horizontal="left" wrapText="1"/>
    </xf>
    <xf numFmtId="0" fontId="19" fillId="0" borderId="16" xfId="0" applyFont="1" applyBorder="1" applyAlignment="1">
      <alignment horizontal="center" wrapText="1"/>
    </xf>
    <xf numFmtId="37" fontId="39" fillId="46" borderId="70" xfId="0" applyNumberFormat="1" applyFont="1" applyFill="1" applyBorder="1" applyAlignment="1">
      <alignment horizontal="center"/>
    </xf>
    <xf numFmtId="37" fontId="39" fillId="46" borderId="71" xfId="0" applyNumberFormat="1" applyFont="1" applyFill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0" xfId="0"/>
    <xf numFmtId="4" fontId="46" fillId="52" borderId="16" xfId="0" applyNumberFormat="1" applyFont="1" applyFill="1" applyBorder="1"/>
    <xf numFmtId="0" fontId="11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13" fillId="9" borderId="2" xfId="0" applyFont="1" applyFill="1" applyBorder="1" applyAlignment="1">
      <alignment horizontal="center"/>
    </xf>
    <xf numFmtId="0" fontId="6" fillId="0" borderId="14" xfId="0" applyFont="1" applyBorder="1"/>
    <xf numFmtId="165" fontId="0" fillId="11" borderId="17" xfId="0" applyNumberFormat="1" applyFill="1" applyBorder="1" applyAlignment="1">
      <alignment horizontal="center" vertical="center"/>
    </xf>
    <xf numFmtId="165" fontId="0" fillId="11" borderId="31" xfId="0" applyNumberFormat="1" applyFill="1" applyBorder="1" applyAlignment="1">
      <alignment horizontal="center" vertical="center"/>
    </xf>
    <xf numFmtId="165" fontId="0" fillId="11" borderId="30" xfId="0" applyNumberFormat="1" applyFill="1" applyBorder="1" applyAlignment="1">
      <alignment horizontal="center" vertical="center"/>
    </xf>
    <xf numFmtId="165" fontId="0" fillId="11" borderId="32" xfId="0" applyNumberFormat="1" applyFill="1" applyBorder="1" applyAlignment="1">
      <alignment horizontal="center" vertical="center"/>
    </xf>
    <xf numFmtId="165" fontId="0" fillId="11" borderId="66" xfId="0" applyNumberFormat="1" applyFill="1" applyBorder="1" applyAlignment="1">
      <alignment horizontal="center" vertical="center"/>
    </xf>
    <xf numFmtId="170" fontId="9" fillId="8" borderId="76" xfId="0" applyNumberFormat="1" applyFont="1" applyFill="1" applyBorder="1" applyAlignment="1">
      <alignment horizontal="center" vertical="center" wrapText="1"/>
    </xf>
    <xf numFmtId="170" fontId="9" fillId="8" borderId="16" xfId="0" applyNumberFormat="1" applyFont="1" applyFill="1" applyBorder="1" applyAlignment="1">
      <alignment horizontal="center" vertical="center" wrapText="1"/>
    </xf>
    <xf numFmtId="170" fontId="9" fillId="8" borderId="7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6" xfId="0" applyFont="1" applyBorder="1"/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left"/>
    </xf>
    <xf numFmtId="165" fontId="0" fillId="0" borderId="101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6" fontId="0" fillId="0" borderId="101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7" fontId="0" fillId="0" borderId="101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167" fontId="0" fillId="0" borderId="30" xfId="0" applyNumberFormat="1" applyBorder="1" applyAlignment="1">
      <alignment horizontal="center" vertical="center"/>
    </xf>
    <xf numFmtId="0" fontId="4" fillId="2" borderId="13" xfId="0" applyFont="1" applyFill="1" applyBorder="1" applyAlignment="1">
      <alignment horizontal="left"/>
    </xf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alculation" xfId="6" builtinId="22" customBuiltin="1"/>
    <cellStyle name="Check Cell" xfId="8" builtinId="23" customBuiltin="1"/>
    <cellStyle name="Comma" xfId="63" builtinId="3"/>
    <cellStyle name="Currency" xfId="45" builtinId="4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Heading 1" xfId="1" builtinId="16" customBuiltin="1"/>
    <cellStyle name="Heading 2" xfId="2" builtinId="17" customBuiltin="1"/>
    <cellStyle name="Heading 3" xfId="3" builtinId="18" customBuiltin="1"/>
    <cellStyle name="Incorrecto 2" xfId="14" xr:uid="{00000000-0005-0000-0000-00001F000000}"/>
    <cellStyle name="Input" xfId="4" builtinId="20" customBuiltin="1"/>
    <cellStyle name="Linked Cell" xfId="7" builtinId="24" customBuiltin="1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Output" xfId="5" builtinId="21" customBuiltin="1"/>
    <cellStyle name="Percent" xfId="43" builtinId="5"/>
    <cellStyle name="Porcentaje 2" xfId="61" xr:uid="{13BF2BAF-B6D9-440D-BE07-105E6A4B2864}"/>
    <cellStyle name="Texto de advertencia 2" xfId="16" xr:uid="{00000000-0005-0000-0000-000028000000}"/>
    <cellStyle name="Texto explicativo 2" xfId="18" xr:uid="{00000000-0005-0000-0000-000029000000}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455084</xdr:colOff>
      <xdr:row>44</xdr:row>
      <xdr:rowOff>105832</xdr:rowOff>
    </xdr:from>
    <xdr:to>
      <xdr:col>7</xdr:col>
      <xdr:colOff>94947</xdr:colOff>
      <xdr:row>56</xdr:row>
      <xdr:rowOff>56533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229192-5E37-83E9-CC88-B652BC25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917" y="9630832"/>
          <a:ext cx="5513916" cy="2247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68"/>
  <sheetViews>
    <sheetView showGridLines="0" tabSelected="1"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7" sqref="D7:W7"/>
    </sheetView>
  </sheetViews>
  <sheetFormatPr defaultColWidth="14.28515625" defaultRowHeight="15" customHeight="1" x14ac:dyDescent="0.25"/>
  <cols>
    <col min="1" max="1" width="20.5703125" customWidth="1"/>
    <col min="2" max="2" width="7" customWidth="1"/>
    <col min="3" max="3" width="46.5703125" customWidth="1"/>
    <col min="4" max="4" width="17.7109375" customWidth="1"/>
    <col min="5" max="5" width="16.7109375" customWidth="1"/>
    <col min="6" max="7" width="16.7109375" hidden="1" customWidth="1"/>
    <col min="8" max="9" width="16.7109375" customWidth="1"/>
    <col min="10" max="10" width="20" customWidth="1"/>
    <col min="11" max="11" width="26.140625" customWidth="1"/>
    <col min="12" max="12" width="22.85546875" customWidth="1"/>
    <col min="13" max="13" width="16.28515625" customWidth="1"/>
    <col min="14" max="14" width="19.28515625" customWidth="1"/>
    <col min="15" max="15" width="18.85546875" customWidth="1"/>
    <col min="16" max="16" width="18.85546875" hidden="1" customWidth="1"/>
    <col min="17" max="17" width="16.28515625" customWidth="1"/>
    <col min="18" max="18" width="15" customWidth="1"/>
    <col min="19" max="19" width="14.7109375" customWidth="1"/>
    <col min="20" max="21" width="14.28515625" customWidth="1"/>
    <col min="22" max="22" width="14.85546875" customWidth="1"/>
    <col min="23" max="23" width="13.85546875" customWidth="1"/>
    <col min="24" max="24" width="1.140625" customWidth="1"/>
    <col min="25" max="25" width="15.28515625" customWidth="1"/>
    <col min="26" max="26" width="4.28515625" hidden="1" customWidth="1"/>
    <col min="27" max="35" width="1.5703125" hidden="1" customWidth="1"/>
    <col min="36" max="39" width="7.85546875" style="185" hidden="1" customWidth="1"/>
    <col min="40" max="40" width="42.5703125" hidden="1" customWidth="1"/>
    <col min="41" max="42" width="16.28515625" hidden="1" customWidth="1"/>
    <col min="43" max="43" width="16.140625" hidden="1" customWidth="1"/>
    <col min="44" max="44" width="15.140625" hidden="1" customWidth="1"/>
    <col min="45" max="45" width="13" style="154" hidden="1" customWidth="1"/>
    <col min="46" max="46" width="15.7109375" style="154" hidden="1" customWidth="1"/>
    <col min="47" max="47" width="22.28515625" hidden="1" customWidth="1"/>
    <col min="48" max="48" width="13.28515625" hidden="1" customWidth="1"/>
    <col min="49" max="49" width="14.28515625" style="191" hidden="1" customWidth="1"/>
    <col min="50" max="50" width="0" hidden="1" customWidth="1"/>
  </cols>
  <sheetData>
    <row r="1" spans="1:49" x14ac:dyDescent="0.25">
      <c r="C1" s="32" t="s">
        <v>965</v>
      </c>
      <c r="D1" s="317"/>
      <c r="AN1" s="184" t="s">
        <v>229</v>
      </c>
      <c r="AO1" s="283" t="s">
        <v>782</v>
      </c>
      <c r="AP1" s="283" t="s">
        <v>783</v>
      </c>
      <c r="AQ1" s="283" t="s">
        <v>784</v>
      </c>
    </row>
    <row r="2" spans="1:49" x14ac:dyDescent="0.25">
      <c r="C2" s="32" t="s">
        <v>830</v>
      </c>
      <c r="D2" s="317"/>
      <c r="AN2" s="184" t="s">
        <v>245</v>
      </c>
      <c r="AO2" s="319">
        <f t="shared" ref="AO2:AO7" si="0">SUMIF($AM$9:$AM$36,AN2,$AO$9:$AO$36)</f>
        <v>9899562</v>
      </c>
      <c r="AP2" s="282">
        <v>9899561</v>
      </c>
      <c r="AQ2" s="280">
        <f>AP2-AO2</f>
        <v>-1</v>
      </c>
    </row>
    <row r="3" spans="1:49" x14ac:dyDescent="0.25">
      <c r="C3" s="32" t="s">
        <v>989</v>
      </c>
      <c r="D3" s="32"/>
      <c r="E3" s="318"/>
      <c r="F3" s="318"/>
      <c r="G3" s="318"/>
      <c r="H3" s="318"/>
      <c r="I3" s="318"/>
      <c r="P3" s="164"/>
      <c r="R3" s="442" t="s">
        <v>235</v>
      </c>
      <c r="S3" s="443"/>
      <c r="T3" s="443"/>
      <c r="U3" s="443"/>
      <c r="V3" s="443"/>
      <c r="W3" s="443"/>
      <c r="X3" s="443"/>
      <c r="Y3" s="444"/>
      <c r="AN3" s="184" t="s">
        <v>249</v>
      </c>
      <c r="AO3" s="319">
        <f t="shared" si="0"/>
        <v>9720161</v>
      </c>
      <c r="AP3" s="282">
        <v>9720161</v>
      </c>
      <c r="AQ3" s="280">
        <f t="shared" ref="AQ3:AQ7" si="1">AP3-AO3</f>
        <v>0</v>
      </c>
      <c r="AT3" s="434" t="s">
        <v>644</v>
      </c>
    </row>
    <row r="4" spans="1:49" x14ac:dyDescent="0.25">
      <c r="C4" s="32" t="s">
        <v>990</v>
      </c>
      <c r="D4" s="32"/>
      <c r="R4" s="33" t="s">
        <v>10</v>
      </c>
      <c r="S4" s="34" t="s">
        <v>11</v>
      </c>
      <c r="T4" s="33" t="s">
        <v>12</v>
      </c>
      <c r="U4" s="34" t="s">
        <v>13</v>
      </c>
      <c r="V4" s="33" t="s">
        <v>14</v>
      </c>
      <c r="W4" s="35" t="s">
        <v>19</v>
      </c>
      <c r="X4" s="36"/>
      <c r="Y4" s="37" t="s">
        <v>236</v>
      </c>
      <c r="Z4" s="439"/>
      <c r="AA4" s="440"/>
      <c r="AB4" s="440"/>
      <c r="AN4" s="184" t="s">
        <v>252</v>
      </c>
      <c r="AO4" s="319">
        <f t="shared" si="0"/>
        <v>8425279</v>
      </c>
      <c r="AP4" s="282">
        <v>8425279</v>
      </c>
      <c r="AQ4" s="280">
        <f t="shared" si="1"/>
        <v>0</v>
      </c>
      <c r="AT4" s="434"/>
    </row>
    <row r="5" spans="1:49" ht="15" customHeight="1" x14ac:dyDescent="0.25">
      <c r="D5" s="32"/>
      <c r="E5" s="11"/>
      <c r="F5" s="11"/>
      <c r="G5" s="11"/>
      <c r="H5" s="11"/>
      <c r="I5" s="11"/>
      <c r="J5" s="11"/>
      <c r="K5" s="11"/>
      <c r="L5" s="11"/>
      <c r="M5" s="11"/>
      <c r="N5" s="164"/>
      <c r="O5" s="366"/>
      <c r="P5" s="365"/>
      <c r="R5" s="314">
        <f>'CALCULO CC AGENTES'!F872</f>
        <v>1015720.3350000002</v>
      </c>
      <c r="S5" s="38">
        <f>'CALCULO CC AGENTES'!F873</f>
        <v>550780.79249999998</v>
      </c>
      <c r="T5" s="38">
        <f>'CALCULO CC AGENTES'!F874</f>
        <v>840805.58180000004</v>
      </c>
      <c r="U5" s="38">
        <f>'CALCULO CC AGENTES'!F875</f>
        <v>406685.72899999999</v>
      </c>
      <c r="V5" s="38">
        <f>'CALCULO CC AGENTES'!F876</f>
        <v>896113.3602</v>
      </c>
      <c r="W5" s="38">
        <f>'CALCULO CC AGENTES'!F877</f>
        <v>960150.95270000002</v>
      </c>
      <c r="X5" s="315"/>
      <c r="Y5" s="38">
        <f>SUM(R5:W5)</f>
        <v>4670256.7511999998</v>
      </c>
      <c r="AJ5" s="189"/>
      <c r="AK5" s="175" t="s">
        <v>643</v>
      </c>
      <c r="AN5" s="195" t="s">
        <v>255</v>
      </c>
      <c r="AO5" s="319">
        <f t="shared" si="0"/>
        <v>9467628</v>
      </c>
      <c r="AP5" s="282">
        <v>9467627</v>
      </c>
      <c r="AQ5" s="280">
        <f t="shared" si="1"/>
        <v>-1</v>
      </c>
      <c r="AT5" s="434"/>
    </row>
    <row r="6" spans="1:49" x14ac:dyDescent="0.25">
      <c r="D6" s="32"/>
      <c r="O6" s="364"/>
      <c r="P6" s="365"/>
      <c r="AN6" s="195" t="s">
        <v>257</v>
      </c>
      <c r="AO6" s="319">
        <f t="shared" si="0"/>
        <v>20759047</v>
      </c>
      <c r="AP6" s="282">
        <v>20759047</v>
      </c>
      <c r="AQ6" s="280">
        <f t="shared" si="1"/>
        <v>0</v>
      </c>
    </row>
    <row r="7" spans="1:49" ht="15.75" x14ac:dyDescent="0.25">
      <c r="D7" s="445" t="s">
        <v>237</v>
      </c>
      <c r="E7" s="443"/>
      <c r="F7" s="446"/>
      <c r="G7" s="446"/>
      <c r="H7" s="446"/>
      <c r="I7" s="446"/>
      <c r="J7" s="443"/>
      <c r="K7" s="443"/>
      <c r="L7" s="443"/>
      <c r="M7" s="443"/>
      <c r="N7" s="443"/>
      <c r="O7" s="443"/>
      <c r="P7" s="446"/>
      <c r="Q7" s="443"/>
      <c r="R7" s="443"/>
      <c r="S7" s="443"/>
      <c r="T7" s="443"/>
      <c r="U7" s="443"/>
      <c r="V7" s="443"/>
      <c r="W7" s="444"/>
      <c r="AJ7" s="192"/>
      <c r="AK7" s="175" t="s">
        <v>647</v>
      </c>
      <c r="AN7" s="195" t="s">
        <v>234</v>
      </c>
      <c r="AO7" s="280">
        <f t="shared" si="0"/>
        <v>5215994</v>
      </c>
      <c r="AP7" s="280">
        <v>5215994</v>
      </c>
      <c r="AQ7" s="295">
        <f t="shared" si="1"/>
        <v>0</v>
      </c>
      <c r="AT7" s="190">
        <v>0</v>
      </c>
    </row>
    <row r="8" spans="1:49" ht="43.5" customHeight="1" x14ac:dyDescent="0.25">
      <c r="C8" s="245"/>
      <c r="D8" s="39" t="s">
        <v>649</v>
      </c>
      <c r="E8" s="40" t="s">
        <v>650</v>
      </c>
      <c r="F8" s="40" t="s">
        <v>858</v>
      </c>
      <c r="G8" s="292" t="s">
        <v>859</v>
      </c>
      <c r="H8" s="426" t="s">
        <v>957</v>
      </c>
      <c r="I8" s="426" t="s">
        <v>949</v>
      </c>
      <c r="J8" s="412" t="s">
        <v>243</v>
      </c>
      <c r="K8" s="412" t="s">
        <v>238</v>
      </c>
      <c r="L8" s="414" t="s">
        <v>963</v>
      </c>
      <c r="M8" s="407" t="s">
        <v>952</v>
      </c>
      <c r="N8" s="407" t="s">
        <v>288</v>
      </c>
      <c r="O8" s="411" t="s">
        <v>831</v>
      </c>
      <c r="P8" s="431"/>
      <c r="Q8" s="407" t="s">
        <v>239</v>
      </c>
      <c r="R8" s="407" t="s">
        <v>10</v>
      </c>
      <c r="S8" s="407" t="s">
        <v>11</v>
      </c>
      <c r="T8" s="407" t="s">
        <v>12</v>
      </c>
      <c r="U8" s="407" t="s">
        <v>13</v>
      </c>
      <c r="V8" s="407" t="s">
        <v>14</v>
      </c>
      <c r="W8" s="407" t="s">
        <v>19</v>
      </c>
      <c r="Y8" s="428" t="s">
        <v>850</v>
      </c>
      <c r="AO8" s="281">
        <f>SUM(AO2:AO7)</f>
        <v>63487671</v>
      </c>
      <c r="AP8" s="281">
        <f>SUM(AP2:AP7)</f>
        <v>63487669</v>
      </c>
      <c r="AQ8" s="281">
        <f>SUM(AQ2:AQ7)</f>
        <v>-2</v>
      </c>
    </row>
    <row r="9" spans="1:49" ht="63" customHeight="1" x14ac:dyDescent="0.25">
      <c r="A9" s="41" t="s">
        <v>240</v>
      </c>
      <c r="B9" s="41" t="s">
        <v>241</v>
      </c>
      <c r="C9" s="42" t="s">
        <v>242</v>
      </c>
      <c r="D9" s="43" t="s">
        <v>964</v>
      </c>
      <c r="E9" s="44" t="s">
        <v>886</v>
      </c>
      <c r="F9" s="290" t="s">
        <v>954</v>
      </c>
      <c r="G9" s="293" t="s">
        <v>860</v>
      </c>
      <c r="H9" s="427"/>
      <c r="I9" s="427"/>
      <c r="J9" s="413"/>
      <c r="K9" s="413"/>
      <c r="L9" s="415"/>
      <c r="M9" s="430"/>
      <c r="N9" s="406"/>
      <c r="O9" s="406"/>
      <c r="P9" s="432"/>
      <c r="Q9" s="406"/>
      <c r="R9" s="429"/>
      <c r="S9" s="429"/>
      <c r="T9" s="429"/>
      <c r="U9" s="429"/>
      <c r="V9" s="429"/>
      <c r="W9" s="429"/>
      <c r="X9" s="45"/>
      <c r="Y9" s="428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187" t="s">
        <v>640</v>
      </c>
      <c r="AK9" s="187" t="s">
        <v>641</v>
      </c>
      <c r="AL9" s="188" t="s">
        <v>642</v>
      </c>
      <c r="AM9" s="184" t="s">
        <v>229</v>
      </c>
      <c r="AN9" s="183" t="s">
        <v>244</v>
      </c>
      <c r="AO9" s="153" t="s">
        <v>951</v>
      </c>
      <c r="AP9" s="153" t="s">
        <v>976</v>
      </c>
      <c r="AQ9" s="153" t="s">
        <v>950</v>
      </c>
      <c r="AR9" s="153" t="s">
        <v>885</v>
      </c>
      <c r="AS9" s="153" t="s">
        <v>326</v>
      </c>
      <c r="AT9" s="153" t="s">
        <v>915</v>
      </c>
      <c r="AU9" s="153" t="s">
        <v>916</v>
      </c>
      <c r="AV9" s="153" t="s">
        <v>900</v>
      </c>
      <c r="AW9" s="153" t="s">
        <v>646</v>
      </c>
    </row>
    <row r="10" spans="1:49" x14ac:dyDescent="0.25">
      <c r="A10" s="416" t="s">
        <v>5</v>
      </c>
      <c r="B10" s="48" t="s">
        <v>245</v>
      </c>
      <c r="C10" s="49" t="s">
        <v>246</v>
      </c>
      <c r="D10" s="50">
        <f t="shared" ref="D10:D36" si="2">AO10</f>
        <v>2251783</v>
      </c>
      <c r="E10" s="50">
        <f t="shared" ref="E10:E21" si="3">AP10</f>
        <v>187648.58</v>
      </c>
      <c r="F10" s="291">
        <f>AQ10</f>
        <v>0</v>
      </c>
      <c r="G10" s="291">
        <f>AV10</f>
        <v>0</v>
      </c>
      <c r="H10" s="320"/>
      <c r="I10" s="320"/>
      <c r="J10" s="51">
        <v>0</v>
      </c>
      <c r="K10" s="51">
        <f>+E10-J10</f>
        <v>187648.58</v>
      </c>
      <c r="L10" s="419">
        <v>15373935.859999999</v>
      </c>
      <c r="M10" s="422">
        <v>0.83</v>
      </c>
      <c r="N10" s="422">
        <f>ROUND(IF(M10*L10&lt;=(D22/2),M10*L10,D22/2),2)</f>
        <v>12117680</v>
      </c>
      <c r="O10" s="425">
        <f>ROUND(+N10/6,2)</f>
        <v>2019613.33</v>
      </c>
      <c r="P10" s="231"/>
      <c r="Q10" s="51"/>
      <c r="R10" s="53"/>
      <c r="S10" s="54"/>
      <c r="T10" s="49"/>
      <c r="U10" s="54"/>
      <c r="V10" s="49"/>
      <c r="W10" s="55"/>
      <c r="X10" s="46"/>
      <c r="Y10" s="309"/>
      <c r="AA10" s="46"/>
      <c r="AB10" s="46"/>
      <c r="AC10" s="46"/>
      <c r="AD10" s="46"/>
      <c r="AE10" s="46"/>
      <c r="AF10" s="46"/>
      <c r="AG10" s="46"/>
      <c r="AH10" s="46"/>
      <c r="AI10" s="46"/>
      <c r="AJ10" s="193">
        <v>1710</v>
      </c>
      <c r="AK10" s="193">
        <v>3190</v>
      </c>
      <c r="AL10" s="194">
        <v>1</v>
      </c>
      <c r="AM10" s="195" t="s">
        <v>245</v>
      </c>
      <c r="AN10" s="326" t="str">
        <f>C10</f>
        <v>PANALUYA – EL FLORIDO</v>
      </c>
      <c r="AO10" s="327">
        <v>2251783</v>
      </c>
      <c r="AP10" s="359">
        <f t="shared" ref="AP10:AP21" si="4">ROUND(+AO10/12,2)</f>
        <v>187648.58</v>
      </c>
      <c r="AQ10" s="220">
        <v>0</v>
      </c>
      <c r="AR10" s="196">
        <f t="shared" ref="AR10:AR21" si="5">ROUND(AQ10/12,2)</f>
        <v>0</v>
      </c>
      <c r="AS10" s="196">
        <f t="shared" ref="AS10:AS21" si="6">+AR10-AP10</f>
        <v>-187648.58</v>
      </c>
      <c r="AT10" s="196">
        <f t="shared" ref="AT10:AT21" si="7">+AP10*$AT$7</f>
        <v>0</v>
      </c>
      <c r="AU10" s="196">
        <f t="shared" ref="AU10:AU21" si="8">+AQ10-AT10</f>
        <v>0</v>
      </c>
      <c r="AV10" s="197">
        <f>ROUND(AU10/(12-$AT$7),2)</f>
        <v>0</v>
      </c>
      <c r="AW10" s="198" t="str">
        <f t="shared" ref="AW10:AW38" si="9">IF(AQ10=SUM(AT10:AU10),"OK","Revisar")</f>
        <v>OK</v>
      </c>
    </row>
    <row r="11" spans="1:49" x14ac:dyDescent="0.25">
      <c r="A11" s="417"/>
      <c r="B11" s="56" t="s">
        <v>245</v>
      </c>
      <c r="C11" s="57" t="s">
        <v>248</v>
      </c>
      <c r="D11" s="50">
        <f t="shared" si="2"/>
        <v>2065991</v>
      </c>
      <c r="E11" s="50">
        <f t="shared" si="3"/>
        <v>172165.92</v>
      </c>
      <c r="F11" s="50">
        <f t="shared" ref="F11:F21" si="10">AQ11</f>
        <v>0</v>
      </c>
      <c r="G11" s="50">
        <f t="shared" ref="G11:G21" si="11">AV11</f>
        <v>0</v>
      </c>
      <c r="H11" s="321"/>
      <c r="I11" s="321"/>
      <c r="J11" s="52">
        <v>0</v>
      </c>
      <c r="K11" s="276">
        <f t="shared" ref="K11:K21" si="12">+E11-J11</f>
        <v>172165.92</v>
      </c>
      <c r="L11" s="420"/>
      <c r="M11" s="404"/>
      <c r="N11" s="423"/>
      <c r="O11" s="423"/>
      <c r="P11" s="232"/>
      <c r="Q11" s="52"/>
      <c r="R11" s="57"/>
      <c r="S11" s="58"/>
      <c r="T11" s="57"/>
      <c r="U11" s="58"/>
      <c r="V11" s="57"/>
      <c r="W11" s="59"/>
      <c r="X11" s="46"/>
      <c r="Y11" s="309"/>
      <c r="AA11" s="46"/>
      <c r="AB11" s="46"/>
      <c r="AC11" s="46"/>
      <c r="AD11" s="46"/>
      <c r="AE11" s="46"/>
      <c r="AF11" s="46"/>
      <c r="AG11" s="46"/>
      <c r="AH11" s="46"/>
      <c r="AI11" s="46"/>
      <c r="AJ11" s="193">
        <v>1124</v>
      </c>
      <c r="AK11" s="193">
        <v>29161</v>
      </c>
      <c r="AL11" s="194">
        <v>1</v>
      </c>
      <c r="AM11" s="195" t="s">
        <v>245</v>
      </c>
      <c r="AN11" s="326" t="str">
        <f t="shared" ref="AN11:AN21" si="13">C11</f>
        <v>LA VEGA – FRONTERA EL SALVADOR</v>
      </c>
      <c r="AO11" s="327">
        <v>2065991</v>
      </c>
      <c r="AP11" s="359">
        <f t="shared" si="4"/>
        <v>172165.92</v>
      </c>
      <c r="AQ11" s="220">
        <v>0</v>
      </c>
      <c r="AR11" s="196">
        <f t="shared" si="5"/>
        <v>0</v>
      </c>
      <c r="AS11" s="196">
        <f t="shared" si="6"/>
        <v>-172165.92</v>
      </c>
      <c r="AT11" s="196">
        <f t="shared" si="7"/>
        <v>0</v>
      </c>
      <c r="AU11" s="196">
        <f t="shared" si="8"/>
        <v>0</v>
      </c>
      <c r="AV11" s="197">
        <f t="shared" ref="AV11:AV36" si="14">ROUND(AU11/(12-$AT$7),2)</f>
        <v>0</v>
      </c>
      <c r="AW11" s="198" t="str">
        <f t="shared" si="9"/>
        <v>OK</v>
      </c>
    </row>
    <row r="12" spans="1:49" x14ac:dyDescent="0.25">
      <c r="A12" s="417"/>
      <c r="B12" s="56" t="s">
        <v>249</v>
      </c>
      <c r="C12" s="57" t="s">
        <v>250</v>
      </c>
      <c r="D12" s="50">
        <f t="shared" si="2"/>
        <v>699485</v>
      </c>
      <c r="E12" s="50">
        <f t="shared" si="3"/>
        <v>58290.42</v>
      </c>
      <c r="F12" s="50">
        <f t="shared" si="10"/>
        <v>0</v>
      </c>
      <c r="G12" s="50">
        <f t="shared" si="11"/>
        <v>0</v>
      </c>
      <c r="H12" s="321"/>
      <c r="I12" s="321"/>
      <c r="J12" s="52">
        <v>0</v>
      </c>
      <c r="K12" s="276">
        <f t="shared" si="12"/>
        <v>58290.42</v>
      </c>
      <c r="L12" s="420"/>
      <c r="M12" s="404"/>
      <c r="N12" s="423"/>
      <c r="O12" s="423"/>
      <c r="P12" s="232"/>
      <c r="Q12" s="52"/>
      <c r="R12" s="57"/>
      <c r="S12" s="58"/>
      <c r="T12" s="57"/>
      <c r="U12" s="58"/>
      <c r="V12" s="57"/>
      <c r="W12" s="59"/>
      <c r="X12" s="46"/>
      <c r="Y12" s="309"/>
      <c r="AA12" s="46"/>
      <c r="AB12" s="46"/>
      <c r="AC12" s="46"/>
      <c r="AD12" s="46"/>
      <c r="AE12" s="46"/>
      <c r="AF12" s="46"/>
      <c r="AG12" s="46"/>
      <c r="AH12" s="46"/>
      <c r="AI12" s="46"/>
      <c r="AJ12" s="193">
        <v>28161</v>
      </c>
      <c r="AK12" s="193">
        <v>29161</v>
      </c>
      <c r="AL12" s="194">
        <v>1</v>
      </c>
      <c r="AM12" s="195" t="s">
        <v>249</v>
      </c>
      <c r="AN12" s="326" t="str">
        <f t="shared" si="13"/>
        <v xml:space="preserve">FRONTERA GUATEMALA - AHUACHAPAN </v>
      </c>
      <c r="AO12" s="327">
        <v>699485</v>
      </c>
      <c r="AP12" s="359">
        <f t="shared" si="4"/>
        <v>58290.42</v>
      </c>
      <c r="AQ12" s="220">
        <v>0</v>
      </c>
      <c r="AR12" s="196">
        <f t="shared" si="5"/>
        <v>0</v>
      </c>
      <c r="AS12" s="196">
        <f t="shared" si="6"/>
        <v>-58290.42</v>
      </c>
      <c r="AT12" s="196">
        <f t="shared" si="7"/>
        <v>0</v>
      </c>
      <c r="AU12" s="196">
        <f t="shared" si="8"/>
        <v>0</v>
      </c>
      <c r="AV12" s="197">
        <f t="shared" si="14"/>
        <v>0</v>
      </c>
      <c r="AW12" s="198" t="str">
        <f t="shared" si="9"/>
        <v>OK</v>
      </c>
    </row>
    <row r="13" spans="1:49" x14ac:dyDescent="0.25">
      <c r="A13" s="417"/>
      <c r="B13" s="56" t="s">
        <v>249</v>
      </c>
      <c r="C13" s="57" t="s">
        <v>251</v>
      </c>
      <c r="D13" s="50">
        <f t="shared" si="2"/>
        <v>2477769</v>
      </c>
      <c r="E13" s="50">
        <f t="shared" si="3"/>
        <v>206480.75</v>
      </c>
      <c r="F13" s="50">
        <f t="shared" si="10"/>
        <v>0</v>
      </c>
      <c r="G13" s="50">
        <f t="shared" si="11"/>
        <v>0</v>
      </c>
      <c r="H13" s="321"/>
      <c r="I13" s="321"/>
      <c r="J13" s="52">
        <v>0</v>
      </c>
      <c r="K13" s="276">
        <f t="shared" si="12"/>
        <v>206480.75</v>
      </c>
      <c r="L13" s="420"/>
      <c r="M13" s="404"/>
      <c r="N13" s="423"/>
      <c r="O13" s="423"/>
      <c r="P13" s="232"/>
      <c r="Q13" s="52"/>
      <c r="R13" s="57"/>
      <c r="S13" s="58"/>
      <c r="T13" s="57"/>
      <c r="U13" s="58"/>
      <c r="V13" s="57"/>
      <c r="W13" s="59"/>
      <c r="X13" s="46"/>
      <c r="Y13" s="309"/>
      <c r="AA13" s="46"/>
      <c r="AB13" s="46"/>
      <c r="AC13" s="46"/>
      <c r="AD13" s="46"/>
      <c r="AE13" s="46"/>
      <c r="AF13" s="46"/>
      <c r="AG13" s="46"/>
      <c r="AH13" s="46"/>
      <c r="AI13" s="46"/>
      <c r="AJ13" s="193">
        <v>28181</v>
      </c>
      <c r="AK13" s="193">
        <v>29182</v>
      </c>
      <c r="AL13" s="194">
        <v>2</v>
      </c>
      <c r="AM13" s="195" t="s">
        <v>249</v>
      </c>
      <c r="AN13" s="326" t="str">
        <f t="shared" si="13"/>
        <v>15 SEPTIEMBRE – FRONTERA HONDURAS</v>
      </c>
      <c r="AO13" s="327">
        <v>2477769</v>
      </c>
      <c r="AP13" s="359">
        <f t="shared" si="4"/>
        <v>206480.75</v>
      </c>
      <c r="AQ13" s="220">
        <v>0</v>
      </c>
      <c r="AR13" s="196">
        <f t="shared" si="5"/>
        <v>0</v>
      </c>
      <c r="AS13" s="196">
        <f t="shared" si="6"/>
        <v>-206480.75</v>
      </c>
      <c r="AT13" s="196">
        <f t="shared" si="7"/>
        <v>0</v>
      </c>
      <c r="AU13" s="196">
        <f t="shared" si="8"/>
        <v>0</v>
      </c>
      <c r="AV13" s="197">
        <f t="shared" si="14"/>
        <v>0</v>
      </c>
      <c r="AW13" s="198" t="str">
        <f t="shared" si="9"/>
        <v>OK</v>
      </c>
    </row>
    <row r="14" spans="1:49" x14ac:dyDescent="0.25">
      <c r="A14" s="417"/>
      <c r="B14" s="56" t="s">
        <v>252</v>
      </c>
      <c r="C14" s="332" t="s">
        <v>958</v>
      </c>
      <c r="D14" s="50">
        <f t="shared" si="2"/>
        <v>1630231</v>
      </c>
      <c r="E14" s="50">
        <f t="shared" si="3"/>
        <v>135852.57999999999</v>
      </c>
      <c r="F14" s="50">
        <f t="shared" si="10"/>
        <v>0</v>
      </c>
      <c r="G14" s="50">
        <f t="shared" si="11"/>
        <v>0</v>
      </c>
      <c r="H14" s="321"/>
      <c r="I14" s="321"/>
      <c r="J14" s="52">
        <v>0</v>
      </c>
      <c r="K14" s="276">
        <f t="shared" si="12"/>
        <v>135852.57999999999</v>
      </c>
      <c r="L14" s="420"/>
      <c r="M14" s="404"/>
      <c r="N14" s="423"/>
      <c r="O14" s="423"/>
      <c r="P14" s="232"/>
      <c r="Q14" s="52"/>
      <c r="R14" s="57"/>
      <c r="S14" s="58"/>
      <c r="T14" s="57"/>
      <c r="U14" s="58"/>
      <c r="V14" s="57"/>
      <c r="W14" s="59"/>
      <c r="X14" s="46"/>
      <c r="Y14" s="309"/>
      <c r="AA14" s="46"/>
      <c r="AB14" s="46"/>
      <c r="AC14" s="46"/>
      <c r="AD14" s="46"/>
      <c r="AE14" s="46"/>
      <c r="AF14" s="46"/>
      <c r="AG14" s="46"/>
      <c r="AH14" s="46"/>
      <c r="AI14" s="46"/>
      <c r="AJ14" s="193">
        <v>3183</v>
      </c>
      <c r="AK14" s="193">
        <v>3190</v>
      </c>
      <c r="AL14" s="194">
        <v>1</v>
      </c>
      <c r="AM14" s="195" t="s">
        <v>252</v>
      </c>
      <c r="AN14" s="326" t="str">
        <f t="shared" si="13"/>
        <v>SAN NICOLÁS - FRONTERA GUATEMALA</v>
      </c>
      <c r="AO14" s="327">
        <v>1630231</v>
      </c>
      <c r="AP14" s="359">
        <f t="shared" si="4"/>
        <v>135852.57999999999</v>
      </c>
      <c r="AQ14" s="220">
        <v>0</v>
      </c>
      <c r="AR14" s="196">
        <f t="shared" si="5"/>
        <v>0</v>
      </c>
      <c r="AS14" s="196">
        <f t="shared" si="6"/>
        <v>-135852.57999999999</v>
      </c>
      <c r="AT14" s="196">
        <f t="shared" si="7"/>
        <v>0</v>
      </c>
      <c r="AU14" s="196">
        <f t="shared" si="8"/>
        <v>0</v>
      </c>
      <c r="AV14" s="197">
        <f t="shared" si="14"/>
        <v>0</v>
      </c>
      <c r="AW14" s="198" t="str">
        <f t="shared" si="9"/>
        <v>OK</v>
      </c>
    </row>
    <row r="15" spans="1:49" x14ac:dyDescent="0.25">
      <c r="A15" s="417"/>
      <c r="B15" s="56" t="s">
        <v>252</v>
      </c>
      <c r="C15" s="57" t="s">
        <v>253</v>
      </c>
      <c r="D15" s="50">
        <f t="shared" si="2"/>
        <v>1553469</v>
      </c>
      <c r="E15" s="50">
        <f t="shared" si="3"/>
        <v>129455.75</v>
      </c>
      <c r="F15" s="50">
        <f t="shared" si="10"/>
        <v>0</v>
      </c>
      <c r="G15" s="50">
        <f t="shared" si="11"/>
        <v>0</v>
      </c>
      <c r="H15" s="321"/>
      <c r="I15" s="321"/>
      <c r="J15" s="52">
        <v>0</v>
      </c>
      <c r="K15" s="276">
        <f t="shared" si="12"/>
        <v>129455.75</v>
      </c>
      <c r="L15" s="420"/>
      <c r="M15" s="404"/>
      <c r="N15" s="423"/>
      <c r="O15" s="423"/>
      <c r="P15" s="232"/>
      <c r="Q15" s="52"/>
      <c r="R15" s="57"/>
      <c r="S15" s="58"/>
      <c r="T15" s="57"/>
      <c r="U15" s="58"/>
      <c r="V15" s="57"/>
      <c r="W15" s="59"/>
      <c r="X15" s="46"/>
      <c r="Y15" s="309"/>
      <c r="AA15" s="46"/>
      <c r="AB15" s="46"/>
      <c r="AC15" s="46"/>
      <c r="AD15" s="46"/>
      <c r="AE15" s="46"/>
      <c r="AF15" s="46"/>
      <c r="AG15" s="46"/>
      <c r="AH15" s="46"/>
      <c r="AI15" s="46"/>
      <c r="AJ15" s="193">
        <v>3301</v>
      </c>
      <c r="AK15" s="193">
        <v>29182</v>
      </c>
      <c r="AL15" s="194">
        <v>2</v>
      </c>
      <c r="AM15" s="195" t="s">
        <v>252</v>
      </c>
      <c r="AN15" s="326" t="str">
        <f t="shared" si="13"/>
        <v>FRONTERA EL SALVADOR - AGUACALIENTE</v>
      </c>
      <c r="AO15" s="327">
        <v>1553469</v>
      </c>
      <c r="AP15" s="359">
        <f t="shared" si="4"/>
        <v>129455.75</v>
      </c>
      <c r="AQ15" s="220">
        <v>0</v>
      </c>
      <c r="AR15" s="196">
        <f t="shared" si="5"/>
        <v>0</v>
      </c>
      <c r="AS15" s="196">
        <f t="shared" si="6"/>
        <v>-129455.75</v>
      </c>
      <c r="AT15" s="196">
        <f t="shared" si="7"/>
        <v>0</v>
      </c>
      <c r="AU15" s="196">
        <f t="shared" si="8"/>
        <v>0</v>
      </c>
      <c r="AV15" s="197">
        <f t="shared" si="14"/>
        <v>0</v>
      </c>
      <c r="AW15" s="198" t="str">
        <f t="shared" si="9"/>
        <v>OK</v>
      </c>
    </row>
    <row r="16" spans="1:49" x14ac:dyDescent="0.25">
      <c r="A16" s="417"/>
      <c r="B16" s="56" t="s">
        <v>252</v>
      </c>
      <c r="C16" s="57" t="s">
        <v>254</v>
      </c>
      <c r="D16" s="50">
        <f t="shared" si="2"/>
        <v>1725254</v>
      </c>
      <c r="E16" s="50">
        <f t="shared" si="3"/>
        <v>143771.17000000001</v>
      </c>
      <c r="F16" s="50">
        <f t="shared" si="10"/>
        <v>0</v>
      </c>
      <c r="G16" s="50">
        <f t="shared" si="11"/>
        <v>0</v>
      </c>
      <c r="H16" s="321"/>
      <c r="I16" s="321"/>
      <c r="J16" s="52">
        <v>0</v>
      </c>
      <c r="K16" s="276">
        <f t="shared" si="12"/>
        <v>143771.17000000001</v>
      </c>
      <c r="L16" s="420"/>
      <c r="M16" s="404"/>
      <c r="N16" s="423"/>
      <c r="O16" s="423"/>
      <c r="P16" s="232"/>
      <c r="Q16" s="52"/>
      <c r="R16" s="57"/>
      <c r="S16" s="58"/>
      <c r="T16" s="57"/>
      <c r="U16" s="58"/>
      <c r="V16" s="57"/>
      <c r="W16" s="59"/>
      <c r="X16" s="46"/>
      <c r="Y16" s="309"/>
      <c r="AA16" s="46"/>
      <c r="AB16" s="46"/>
      <c r="AC16" s="46"/>
      <c r="AD16" s="46"/>
      <c r="AE16" s="46"/>
      <c r="AF16" s="46"/>
      <c r="AG16" s="46"/>
      <c r="AH16" s="46"/>
      <c r="AI16" s="46"/>
      <c r="AJ16" s="193">
        <v>3301</v>
      </c>
      <c r="AK16" s="193">
        <v>4411</v>
      </c>
      <c r="AL16" s="194">
        <v>1</v>
      </c>
      <c r="AM16" s="195" t="s">
        <v>252</v>
      </c>
      <c r="AN16" s="326" t="str">
        <f t="shared" si="13"/>
        <v>AGUACALIENTE - FRONTERA NICARAGUA</v>
      </c>
      <c r="AO16" s="327">
        <v>1725254</v>
      </c>
      <c r="AP16" s="359">
        <f t="shared" si="4"/>
        <v>143771.17000000001</v>
      </c>
      <c r="AQ16" s="220">
        <v>0</v>
      </c>
      <c r="AR16" s="196">
        <f t="shared" si="5"/>
        <v>0</v>
      </c>
      <c r="AS16" s="196">
        <f t="shared" si="6"/>
        <v>-143771.17000000001</v>
      </c>
      <c r="AT16" s="196">
        <f t="shared" si="7"/>
        <v>0</v>
      </c>
      <c r="AU16" s="196">
        <f t="shared" si="8"/>
        <v>0</v>
      </c>
      <c r="AV16" s="197">
        <f t="shared" si="14"/>
        <v>0</v>
      </c>
      <c r="AW16" s="198" t="str">
        <f t="shared" si="9"/>
        <v>OK</v>
      </c>
    </row>
    <row r="17" spans="1:49" x14ac:dyDescent="0.25">
      <c r="A17" s="417"/>
      <c r="B17" s="56" t="s">
        <v>255</v>
      </c>
      <c r="C17" s="57" t="s">
        <v>256</v>
      </c>
      <c r="D17" s="50">
        <f t="shared" si="2"/>
        <v>3109087</v>
      </c>
      <c r="E17" s="50">
        <f t="shared" si="3"/>
        <v>259090.58</v>
      </c>
      <c r="F17" s="50">
        <f t="shared" si="10"/>
        <v>0</v>
      </c>
      <c r="G17" s="50">
        <f t="shared" si="11"/>
        <v>0</v>
      </c>
      <c r="H17" s="321"/>
      <c r="I17" s="321"/>
      <c r="J17" s="52">
        <v>0</v>
      </c>
      <c r="K17" s="276">
        <f t="shared" si="12"/>
        <v>259090.58</v>
      </c>
      <c r="L17" s="420"/>
      <c r="M17" s="404"/>
      <c r="N17" s="423"/>
      <c r="O17" s="423"/>
      <c r="P17" s="232"/>
      <c r="Q17" s="52"/>
      <c r="R17" s="57"/>
      <c r="S17" s="58"/>
      <c r="T17" s="57"/>
      <c r="U17" s="58"/>
      <c r="V17" s="57"/>
      <c r="W17" s="59"/>
      <c r="X17" s="46"/>
      <c r="Y17" s="309"/>
      <c r="AA17" s="46"/>
      <c r="AB17" s="46"/>
      <c r="AC17" s="46"/>
      <c r="AD17" s="46"/>
      <c r="AE17" s="46"/>
      <c r="AF17" s="46"/>
      <c r="AG17" s="46"/>
      <c r="AH17" s="46"/>
      <c r="AI17" s="46"/>
      <c r="AJ17" s="193">
        <v>4402</v>
      </c>
      <c r="AK17" s="193">
        <v>4411</v>
      </c>
      <c r="AL17" s="194">
        <v>1</v>
      </c>
      <c r="AM17" s="195" t="s">
        <v>255</v>
      </c>
      <c r="AN17" s="326" t="str">
        <f t="shared" si="13"/>
        <v>FRONTERA HONDURAS - SANDINO</v>
      </c>
      <c r="AO17" s="327">
        <v>3109087</v>
      </c>
      <c r="AP17" s="359">
        <f t="shared" si="4"/>
        <v>259090.58</v>
      </c>
      <c r="AQ17" s="220">
        <v>0</v>
      </c>
      <c r="AR17" s="196">
        <f t="shared" si="5"/>
        <v>0</v>
      </c>
      <c r="AS17" s="196">
        <f t="shared" si="6"/>
        <v>-259090.58</v>
      </c>
      <c r="AT17" s="196">
        <f t="shared" si="7"/>
        <v>0</v>
      </c>
      <c r="AU17" s="196">
        <f t="shared" si="8"/>
        <v>0</v>
      </c>
      <c r="AV17" s="197">
        <f t="shared" si="14"/>
        <v>0</v>
      </c>
      <c r="AW17" s="198" t="str">
        <f t="shared" si="9"/>
        <v>OK</v>
      </c>
    </row>
    <row r="18" spans="1:49" x14ac:dyDescent="0.25">
      <c r="A18" s="417"/>
      <c r="B18" s="56" t="s">
        <v>255</v>
      </c>
      <c r="C18" s="332" t="s">
        <v>959</v>
      </c>
      <c r="D18" s="50">
        <f t="shared" si="2"/>
        <v>3250385</v>
      </c>
      <c r="E18" s="50">
        <f t="shared" si="3"/>
        <v>270865.42</v>
      </c>
      <c r="F18" s="50">
        <f t="shared" si="10"/>
        <v>0</v>
      </c>
      <c r="G18" s="50">
        <f t="shared" si="11"/>
        <v>0</v>
      </c>
      <c r="H18" s="321"/>
      <c r="I18" s="321"/>
      <c r="J18" s="52">
        <v>0</v>
      </c>
      <c r="K18" s="276">
        <f t="shared" si="12"/>
        <v>270865.42</v>
      </c>
      <c r="L18" s="420"/>
      <c r="M18" s="404"/>
      <c r="N18" s="423"/>
      <c r="O18" s="423"/>
      <c r="P18" s="232"/>
      <c r="Q18" s="52"/>
      <c r="R18" s="57"/>
      <c r="S18" s="58"/>
      <c r="T18" s="57"/>
      <c r="U18" s="60"/>
      <c r="V18" s="57"/>
      <c r="W18" s="59"/>
      <c r="X18" s="46"/>
      <c r="Y18" s="309"/>
      <c r="AA18" s="46"/>
      <c r="AB18" s="46"/>
      <c r="AC18" s="46"/>
      <c r="AD18" s="46"/>
      <c r="AE18" s="46"/>
      <c r="AF18" s="46"/>
      <c r="AG18" s="46"/>
      <c r="AH18" s="46"/>
      <c r="AI18" s="46"/>
      <c r="AJ18" s="193">
        <v>4406</v>
      </c>
      <c r="AK18" s="193">
        <v>4412</v>
      </c>
      <c r="AL18" s="194">
        <v>1</v>
      </c>
      <c r="AM18" s="195" t="s">
        <v>255</v>
      </c>
      <c r="AN18" s="326" t="str">
        <f t="shared" si="13"/>
        <v>TICUANTEPE - FRONTERA COSTA RICA</v>
      </c>
      <c r="AO18" s="327">
        <v>3250385</v>
      </c>
      <c r="AP18" s="359">
        <f t="shared" si="4"/>
        <v>270865.42</v>
      </c>
      <c r="AQ18" s="220">
        <v>0</v>
      </c>
      <c r="AR18" s="196">
        <f t="shared" si="5"/>
        <v>0</v>
      </c>
      <c r="AS18" s="196">
        <f t="shared" si="6"/>
        <v>-270865.42</v>
      </c>
      <c r="AT18" s="196">
        <f t="shared" si="7"/>
        <v>0</v>
      </c>
      <c r="AU18" s="196">
        <f t="shared" si="8"/>
        <v>0</v>
      </c>
      <c r="AV18" s="197">
        <f t="shared" si="14"/>
        <v>0</v>
      </c>
      <c r="AW18" s="198" t="str">
        <f t="shared" si="9"/>
        <v>OK</v>
      </c>
    </row>
    <row r="19" spans="1:49" x14ac:dyDescent="0.25">
      <c r="A19" s="417"/>
      <c r="B19" s="56" t="s">
        <v>257</v>
      </c>
      <c r="C19" s="57" t="s">
        <v>258</v>
      </c>
      <c r="D19" s="50">
        <f t="shared" si="2"/>
        <v>4418792</v>
      </c>
      <c r="E19" s="50">
        <f t="shared" si="3"/>
        <v>368232.67</v>
      </c>
      <c r="F19" s="50">
        <f t="shared" si="10"/>
        <v>0</v>
      </c>
      <c r="G19" s="50">
        <f t="shared" si="11"/>
        <v>0</v>
      </c>
      <c r="H19" s="321"/>
      <c r="I19" s="321"/>
      <c r="J19" s="52">
        <v>0</v>
      </c>
      <c r="K19" s="276">
        <f t="shared" si="12"/>
        <v>368232.67</v>
      </c>
      <c r="L19" s="420"/>
      <c r="M19" s="404"/>
      <c r="N19" s="423"/>
      <c r="O19" s="423"/>
      <c r="P19" s="232"/>
      <c r="Q19" s="52"/>
      <c r="R19" s="57"/>
      <c r="S19" s="58"/>
      <c r="T19" s="57"/>
      <c r="U19" s="58"/>
      <c r="V19" s="61"/>
      <c r="W19" s="59"/>
      <c r="X19" s="46"/>
      <c r="Y19" s="310"/>
      <c r="AA19" s="46"/>
      <c r="AB19" s="46"/>
      <c r="AC19" s="46"/>
      <c r="AD19" s="46"/>
      <c r="AE19" s="46"/>
      <c r="AF19" s="46"/>
      <c r="AG19" s="46"/>
      <c r="AH19" s="46"/>
      <c r="AI19" s="46"/>
      <c r="AJ19" s="193">
        <v>4412</v>
      </c>
      <c r="AK19" s="193">
        <v>50050</v>
      </c>
      <c r="AL19" s="194">
        <v>1</v>
      </c>
      <c r="AM19" s="195" t="s">
        <v>257</v>
      </c>
      <c r="AN19" s="326" t="str">
        <f t="shared" si="13"/>
        <v xml:space="preserve">FRONTERA NICARAGUA – CAÑAS </v>
      </c>
      <c r="AO19" s="327">
        <v>4418792</v>
      </c>
      <c r="AP19" s="359">
        <f t="shared" si="4"/>
        <v>368232.67</v>
      </c>
      <c r="AQ19" s="220">
        <v>0</v>
      </c>
      <c r="AR19" s="196">
        <f t="shared" si="5"/>
        <v>0</v>
      </c>
      <c r="AS19" s="196">
        <f t="shared" si="6"/>
        <v>-368232.67</v>
      </c>
      <c r="AT19" s="196">
        <f t="shared" si="7"/>
        <v>0</v>
      </c>
      <c r="AU19" s="196">
        <f t="shared" si="8"/>
        <v>0</v>
      </c>
      <c r="AV19" s="197">
        <f t="shared" si="14"/>
        <v>0</v>
      </c>
      <c r="AW19" s="198" t="str">
        <f t="shared" si="9"/>
        <v>OK</v>
      </c>
    </row>
    <row r="20" spans="1:49" x14ac:dyDescent="0.25">
      <c r="A20" s="417"/>
      <c r="B20" s="56" t="s">
        <v>257</v>
      </c>
      <c r="C20" s="57" t="s">
        <v>259</v>
      </c>
      <c r="D20" s="50">
        <f t="shared" si="2"/>
        <v>877180</v>
      </c>
      <c r="E20" s="50">
        <f t="shared" si="3"/>
        <v>73098.33</v>
      </c>
      <c r="F20" s="50">
        <f t="shared" si="10"/>
        <v>0</v>
      </c>
      <c r="G20" s="50">
        <f t="shared" si="11"/>
        <v>0</v>
      </c>
      <c r="H20" s="321"/>
      <c r="I20" s="321"/>
      <c r="J20" s="52">
        <v>0</v>
      </c>
      <c r="K20" s="276">
        <f t="shared" si="12"/>
        <v>73098.33</v>
      </c>
      <c r="L20" s="420"/>
      <c r="M20" s="404"/>
      <c r="N20" s="423"/>
      <c r="O20" s="423"/>
      <c r="P20" s="232"/>
      <c r="Q20" s="52"/>
      <c r="R20" s="57"/>
      <c r="S20" s="58"/>
      <c r="T20" s="57"/>
      <c r="U20" s="58"/>
      <c r="V20" s="57"/>
      <c r="W20" s="62"/>
      <c r="X20" s="46"/>
      <c r="Y20" s="309"/>
      <c r="AA20" s="63"/>
      <c r="AB20" s="63"/>
      <c r="AC20" s="63"/>
      <c r="AD20" s="63"/>
      <c r="AE20" s="63"/>
      <c r="AF20" s="63"/>
      <c r="AG20" s="63"/>
      <c r="AH20" s="63"/>
      <c r="AI20" s="63"/>
      <c r="AJ20" s="193">
        <v>6500</v>
      </c>
      <c r="AK20" s="193">
        <v>56050</v>
      </c>
      <c r="AL20" s="194">
        <v>1</v>
      </c>
      <c r="AM20" s="195" t="s">
        <v>257</v>
      </c>
      <c r="AN20" s="326" t="str">
        <f t="shared" si="13"/>
        <v>RÍO CLARO – FRONTERA PANAMÁ</v>
      </c>
      <c r="AO20" s="327">
        <v>877180</v>
      </c>
      <c r="AP20" s="359">
        <f t="shared" si="4"/>
        <v>73098.33</v>
      </c>
      <c r="AQ20" s="220">
        <v>0</v>
      </c>
      <c r="AR20" s="196">
        <f t="shared" si="5"/>
        <v>0</v>
      </c>
      <c r="AS20" s="196">
        <f t="shared" si="6"/>
        <v>-73098.33</v>
      </c>
      <c r="AT20" s="196">
        <f t="shared" si="7"/>
        <v>0</v>
      </c>
      <c r="AU20" s="196">
        <f t="shared" si="8"/>
        <v>0</v>
      </c>
      <c r="AV20" s="197">
        <f t="shared" si="14"/>
        <v>0</v>
      </c>
      <c r="AW20" s="198" t="str">
        <f t="shared" si="9"/>
        <v>OK</v>
      </c>
    </row>
    <row r="21" spans="1:49" x14ac:dyDescent="0.25">
      <c r="A21" s="418"/>
      <c r="B21" s="66" t="s">
        <v>234</v>
      </c>
      <c r="C21" s="333" t="s">
        <v>960</v>
      </c>
      <c r="D21" s="50">
        <f t="shared" si="2"/>
        <v>175934</v>
      </c>
      <c r="E21" s="50">
        <f t="shared" si="3"/>
        <v>14661.17</v>
      </c>
      <c r="F21" s="50">
        <f t="shared" si="10"/>
        <v>0</v>
      </c>
      <c r="G21" s="50">
        <f t="shared" si="11"/>
        <v>0</v>
      </c>
      <c r="H21" s="321"/>
      <c r="I21" s="321"/>
      <c r="J21" s="68">
        <v>0</v>
      </c>
      <c r="K21" s="349">
        <f t="shared" si="12"/>
        <v>14661.17</v>
      </c>
      <c r="L21" s="421"/>
      <c r="M21" s="406"/>
      <c r="N21" s="424"/>
      <c r="O21" s="424"/>
      <c r="P21" s="233"/>
      <c r="Q21" s="276"/>
      <c r="R21" s="57"/>
      <c r="S21" s="58"/>
      <c r="T21" s="57"/>
      <c r="U21" s="58"/>
      <c r="V21" s="57"/>
      <c r="W21" s="62"/>
      <c r="X21" s="63"/>
      <c r="Y21" s="309"/>
      <c r="AA21" s="63"/>
      <c r="AB21" s="63"/>
      <c r="AC21" s="63"/>
      <c r="AD21" s="63"/>
      <c r="AE21" s="63"/>
      <c r="AF21" s="63"/>
      <c r="AG21" s="63"/>
      <c r="AH21" s="63"/>
      <c r="AI21" s="63"/>
      <c r="AJ21" s="193">
        <v>6440</v>
      </c>
      <c r="AK21" s="193">
        <v>6500</v>
      </c>
      <c r="AL21" s="194" t="s">
        <v>351</v>
      </c>
      <c r="AM21" s="195" t="s">
        <v>234</v>
      </c>
      <c r="AN21" s="326" t="str">
        <f t="shared" si="13"/>
        <v>FRONTERA COSTA RICA – DOMINICAL</v>
      </c>
      <c r="AO21" s="327">
        <v>175934</v>
      </c>
      <c r="AP21" s="359">
        <f t="shared" si="4"/>
        <v>14661.17</v>
      </c>
      <c r="AQ21" s="220">
        <v>0</v>
      </c>
      <c r="AR21" s="196">
        <f t="shared" si="5"/>
        <v>0</v>
      </c>
      <c r="AS21" s="196">
        <f t="shared" si="6"/>
        <v>-14661.17</v>
      </c>
      <c r="AT21" s="196">
        <f t="shared" si="7"/>
        <v>0</v>
      </c>
      <c r="AU21" s="196">
        <f t="shared" si="8"/>
        <v>0</v>
      </c>
      <c r="AV21" s="197">
        <f t="shared" si="14"/>
        <v>0</v>
      </c>
      <c r="AW21" s="198" t="str">
        <f t="shared" si="9"/>
        <v>OK</v>
      </c>
    </row>
    <row r="22" spans="1:49" x14ac:dyDescent="0.25">
      <c r="C22" s="73" t="s">
        <v>261</v>
      </c>
      <c r="D22" s="74">
        <f t="shared" ref="D22:K22" si="15">SUM(D10:D21)</f>
        <v>24235360</v>
      </c>
      <c r="E22" s="74">
        <f t="shared" si="15"/>
        <v>2019613.3399999999</v>
      </c>
      <c r="F22" s="74">
        <f t="shared" si="15"/>
        <v>0</v>
      </c>
      <c r="G22" s="74">
        <f t="shared" si="15"/>
        <v>0</v>
      </c>
      <c r="H22" s="335"/>
      <c r="I22" s="322"/>
      <c r="J22" s="74">
        <f t="shared" si="15"/>
        <v>0</v>
      </c>
      <c r="K22" s="140">
        <f t="shared" si="15"/>
        <v>2019613.3399999999</v>
      </c>
      <c r="L22" s="279">
        <f>L10</f>
        <v>15373935.859999999</v>
      </c>
      <c r="M22" s="76">
        <f>SUM(M10:M21)</f>
        <v>0.83</v>
      </c>
      <c r="N22" s="303">
        <f>SUM(N10:N21)</f>
        <v>12117680</v>
      </c>
      <c r="O22" s="278">
        <f>SUM(O10:O21)</f>
        <v>2019613.33</v>
      </c>
      <c r="P22" s="169" t="s">
        <v>432</v>
      </c>
      <c r="Q22" s="277">
        <f>(K22)-O22</f>
        <v>9.9999997764825821E-3</v>
      </c>
      <c r="R22" s="275">
        <f t="shared" ref="R22:W22" si="16">SUM(R10:R21)</f>
        <v>0</v>
      </c>
      <c r="S22" s="77">
        <f t="shared" si="16"/>
        <v>0</v>
      </c>
      <c r="T22" s="77">
        <f t="shared" si="16"/>
        <v>0</v>
      </c>
      <c r="U22" s="77">
        <f t="shared" si="16"/>
        <v>0</v>
      </c>
      <c r="V22" s="77">
        <f t="shared" si="16"/>
        <v>0</v>
      </c>
      <c r="W22" s="77">
        <f t="shared" si="16"/>
        <v>0</v>
      </c>
      <c r="X22" s="78"/>
      <c r="Y22" s="311">
        <f>ROUND(IF(Q22=0,O22-(K22),0),2)</f>
        <v>0</v>
      </c>
      <c r="AA22" s="46"/>
      <c r="AB22" s="46"/>
      <c r="AC22" s="46"/>
      <c r="AD22" s="46"/>
      <c r="AE22" s="46"/>
      <c r="AF22" s="46"/>
      <c r="AG22" s="46"/>
      <c r="AH22" s="46"/>
      <c r="AI22" s="46"/>
      <c r="AJ22" s="199"/>
      <c r="AK22" s="199"/>
      <c r="AL22" s="200"/>
      <c r="AM22" s="201"/>
      <c r="AN22" s="326"/>
      <c r="AO22" s="328">
        <f>SUM(AO10:AO21)</f>
        <v>24235360</v>
      </c>
      <c r="AP22" s="328">
        <f t="shared" ref="AP22:AS22" si="17">SUM(AP10:AP21)</f>
        <v>2019613.3399999999</v>
      </c>
      <c r="AQ22" s="202">
        <f t="shared" si="17"/>
        <v>0</v>
      </c>
      <c r="AR22" s="202">
        <f t="shared" si="17"/>
        <v>0</v>
      </c>
      <c r="AS22" s="202">
        <f t="shared" si="17"/>
        <v>-2019613.3399999999</v>
      </c>
      <c r="AT22" s="202">
        <f>SUM(AT10:AT21)</f>
        <v>0</v>
      </c>
      <c r="AU22" s="202">
        <f>SUM(AU10:AU21)</f>
        <v>0</v>
      </c>
      <c r="AV22" s="202">
        <f>SUM(AV10:AV21)</f>
        <v>0</v>
      </c>
      <c r="AW22" s="203" t="str">
        <f t="shared" si="9"/>
        <v>OK</v>
      </c>
    </row>
    <row r="23" spans="1:49" x14ac:dyDescent="0.25">
      <c r="A23" s="403" t="s">
        <v>262</v>
      </c>
      <c r="B23" s="79" t="s">
        <v>245</v>
      </c>
      <c r="C23" s="79" t="s">
        <v>263</v>
      </c>
      <c r="D23" s="80">
        <f t="shared" si="2"/>
        <v>2214704</v>
      </c>
      <c r="E23" s="81">
        <f t="shared" ref="E23:E31" si="18">AP23</f>
        <v>184558.67</v>
      </c>
      <c r="F23" s="81">
        <f t="shared" ref="F23:F36" si="19">AQ23</f>
        <v>0</v>
      </c>
      <c r="G23" s="81">
        <f t="shared" ref="G23:G36" si="20">AV23</f>
        <v>0</v>
      </c>
      <c r="H23" s="336"/>
      <c r="I23" s="337">
        <f>E23+H23</f>
        <v>184558.67</v>
      </c>
      <c r="J23" s="82">
        <v>0</v>
      </c>
      <c r="K23" s="82">
        <f>+I23-J23</f>
        <v>184558.67</v>
      </c>
      <c r="L23" s="408"/>
      <c r="M23" s="447"/>
      <c r="N23" s="447"/>
      <c r="O23" s="447"/>
      <c r="P23" s="381">
        <f>+K23+K24+K25</f>
        <v>552169</v>
      </c>
      <c r="Q23" s="384">
        <f>IF((K23+K24+K25)&lt;0,0,(K23+K24+K25))</f>
        <v>552169</v>
      </c>
      <c r="R23" s="400">
        <f>+Q23</f>
        <v>552169</v>
      </c>
      <c r="S23" s="82"/>
      <c r="T23" s="82"/>
      <c r="U23" s="82"/>
      <c r="V23" s="82"/>
      <c r="W23" s="82"/>
      <c r="X23" s="46"/>
      <c r="Y23" s="441"/>
      <c r="AA23" s="46"/>
      <c r="AB23" s="46"/>
      <c r="AC23" s="46"/>
      <c r="AD23" s="46"/>
      <c r="AE23" s="46"/>
      <c r="AF23" s="46"/>
      <c r="AG23" s="46"/>
      <c r="AH23" s="46"/>
      <c r="AI23" s="46"/>
      <c r="AJ23" s="193">
        <v>1108</v>
      </c>
      <c r="AK23" s="193">
        <v>1771</v>
      </c>
      <c r="AL23" s="194">
        <v>1</v>
      </c>
      <c r="AM23" s="195" t="s">
        <v>245</v>
      </c>
      <c r="AN23" s="326" t="str">
        <f>C23</f>
        <v>GUATE NORTE - SAN AGUSTIN</v>
      </c>
      <c r="AO23" s="327">
        <v>2214704</v>
      </c>
      <c r="AP23" s="359">
        <f t="shared" ref="AP23:AP36" si="21">ROUND(+AO23/12,2)</f>
        <v>184558.67</v>
      </c>
      <c r="AQ23" s="220">
        <v>0</v>
      </c>
      <c r="AR23" s="196">
        <f t="shared" ref="AR23:AR36" si="22">ROUND(AQ23/12,2)</f>
        <v>0</v>
      </c>
      <c r="AS23" s="196">
        <f t="shared" ref="AS23:AS36" si="23">+AR23-AP23</f>
        <v>-184558.67</v>
      </c>
      <c r="AT23" s="196">
        <f t="shared" ref="AT23:AT36" si="24">+AP23*$AT$7</f>
        <v>0</v>
      </c>
      <c r="AU23" s="196">
        <f t="shared" ref="AU23:AU36" si="25">+AQ23-AT23</f>
        <v>0</v>
      </c>
      <c r="AV23" s="197">
        <f t="shared" si="14"/>
        <v>0</v>
      </c>
      <c r="AW23" s="198" t="str">
        <f t="shared" si="9"/>
        <v>OK</v>
      </c>
    </row>
    <row r="24" spans="1:49" x14ac:dyDescent="0.25">
      <c r="A24" s="404"/>
      <c r="B24" s="84" t="s">
        <v>245</v>
      </c>
      <c r="C24" s="84" t="s">
        <v>264</v>
      </c>
      <c r="D24" s="85">
        <f t="shared" si="2"/>
        <v>2001900</v>
      </c>
      <c r="E24" s="86">
        <f t="shared" si="18"/>
        <v>166825</v>
      </c>
      <c r="F24" s="86">
        <f t="shared" si="19"/>
        <v>0</v>
      </c>
      <c r="G24" s="86">
        <f t="shared" si="20"/>
        <v>0</v>
      </c>
      <c r="H24" s="338"/>
      <c r="I24" s="339">
        <f t="shared" ref="I24:I37" si="26">E24+H24</f>
        <v>166825</v>
      </c>
      <c r="J24" s="152">
        <v>0</v>
      </c>
      <c r="K24" s="82">
        <f t="shared" ref="K24:K36" si="27">+I24-J24</f>
        <v>166825</v>
      </c>
      <c r="L24" s="409"/>
      <c r="M24" s="448"/>
      <c r="N24" s="448"/>
      <c r="O24" s="448"/>
      <c r="P24" s="382"/>
      <c r="Q24" s="384"/>
      <c r="R24" s="402"/>
      <c r="S24" s="90"/>
      <c r="T24" s="90"/>
      <c r="U24" s="90"/>
      <c r="V24" s="90"/>
      <c r="W24" s="90"/>
      <c r="X24" s="46"/>
      <c r="Y24" s="441"/>
      <c r="AA24" s="46"/>
      <c r="AB24" s="46"/>
      <c r="AC24" s="46"/>
      <c r="AD24" s="46"/>
      <c r="AE24" s="46"/>
      <c r="AF24" s="46"/>
      <c r="AG24" s="46"/>
      <c r="AH24" s="46"/>
      <c r="AI24" s="46"/>
      <c r="AJ24" s="193">
        <v>1710</v>
      </c>
      <c r="AK24" s="193">
        <v>1771</v>
      </c>
      <c r="AL24" s="194">
        <v>1</v>
      </c>
      <c r="AM24" s="195" t="s">
        <v>245</v>
      </c>
      <c r="AN24" s="326" t="str">
        <f t="shared" ref="AN24:AN36" si="28">C24</f>
        <v xml:space="preserve">SAN AGUSTIN - PANALUYA </v>
      </c>
      <c r="AO24" s="327">
        <v>2001900</v>
      </c>
      <c r="AP24" s="359">
        <f t="shared" si="21"/>
        <v>166825</v>
      </c>
      <c r="AQ24" s="220">
        <v>0</v>
      </c>
      <c r="AR24" s="196">
        <f t="shared" si="22"/>
        <v>0</v>
      </c>
      <c r="AS24" s="196">
        <f t="shared" si="23"/>
        <v>-166825</v>
      </c>
      <c r="AT24" s="196">
        <f t="shared" si="24"/>
        <v>0</v>
      </c>
      <c r="AU24" s="196">
        <f t="shared" si="25"/>
        <v>0</v>
      </c>
      <c r="AV24" s="197">
        <f t="shared" si="14"/>
        <v>0</v>
      </c>
      <c r="AW24" s="198" t="str">
        <f t="shared" si="9"/>
        <v>OK</v>
      </c>
    </row>
    <row r="25" spans="1:49" x14ac:dyDescent="0.25">
      <c r="A25" s="405"/>
      <c r="B25" s="171" t="s">
        <v>245</v>
      </c>
      <c r="C25" s="171" t="s">
        <v>247</v>
      </c>
      <c r="D25" s="85">
        <f t="shared" si="2"/>
        <v>1365184</v>
      </c>
      <c r="E25" s="86">
        <f>AP25</f>
        <v>113765.33</v>
      </c>
      <c r="F25" s="86">
        <f t="shared" si="19"/>
        <v>0</v>
      </c>
      <c r="G25" s="86">
        <f t="shared" si="20"/>
        <v>0</v>
      </c>
      <c r="H25" s="340">
        <v>87020</v>
      </c>
      <c r="I25" s="339">
        <f t="shared" si="26"/>
        <v>200785.33000000002</v>
      </c>
      <c r="J25" s="173">
        <v>0</v>
      </c>
      <c r="K25" s="82">
        <f t="shared" si="27"/>
        <v>200785.33000000002</v>
      </c>
      <c r="L25" s="409"/>
      <c r="M25" s="448"/>
      <c r="N25" s="448"/>
      <c r="O25" s="448"/>
      <c r="P25" s="383"/>
      <c r="Q25" s="385"/>
      <c r="R25" s="401"/>
      <c r="S25" s="152"/>
      <c r="T25" s="152"/>
      <c r="U25" s="107"/>
      <c r="V25" s="152"/>
      <c r="W25" s="172"/>
      <c r="X25" s="46"/>
      <c r="Y25" s="441"/>
      <c r="AA25" s="46"/>
      <c r="AB25" s="46"/>
      <c r="AC25" s="46"/>
      <c r="AD25" s="46"/>
      <c r="AE25" s="46"/>
      <c r="AF25" s="46"/>
      <c r="AG25" s="46"/>
      <c r="AH25" s="46"/>
      <c r="AI25" s="46"/>
      <c r="AJ25" s="193">
        <v>1101</v>
      </c>
      <c r="AK25" s="193">
        <v>1124</v>
      </c>
      <c r="AL25" s="194">
        <v>1</v>
      </c>
      <c r="AM25" s="195" t="s">
        <v>245</v>
      </c>
      <c r="AN25" s="326" t="str">
        <f t="shared" si="28"/>
        <v>AGUACAPA – LA VEGA</v>
      </c>
      <c r="AO25" s="327">
        <v>1365184</v>
      </c>
      <c r="AP25" s="359">
        <f t="shared" si="21"/>
        <v>113765.33</v>
      </c>
      <c r="AQ25" s="220">
        <v>0</v>
      </c>
      <c r="AR25" s="196">
        <f t="shared" si="22"/>
        <v>0</v>
      </c>
      <c r="AS25" s="196">
        <f t="shared" si="23"/>
        <v>-113765.33</v>
      </c>
      <c r="AT25" s="196">
        <f t="shared" si="24"/>
        <v>0</v>
      </c>
      <c r="AU25" s="196">
        <f t="shared" si="25"/>
        <v>0</v>
      </c>
      <c r="AV25" s="197">
        <f t="shared" si="14"/>
        <v>0</v>
      </c>
      <c r="AW25" s="198" t="str">
        <f t="shared" si="9"/>
        <v>OK</v>
      </c>
    </row>
    <row r="26" spans="1:49" x14ac:dyDescent="0.25">
      <c r="A26" s="404"/>
      <c r="B26" s="79" t="s">
        <v>249</v>
      </c>
      <c r="C26" s="79" t="s">
        <v>265</v>
      </c>
      <c r="D26" s="91">
        <f t="shared" si="2"/>
        <v>3334118</v>
      </c>
      <c r="E26" s="81">
        <f t="shared" si="18"/>
        <v>277843.17</v>
      </c>
      <c r="F26" s="81">
        <f t="shared" si="19"/>
        <v>0</v>
      </c>
      <c r="G26" s="81">
        <f t="shared" si="20"/>
        <v>0</v>
      </c>
      <c r="H26" s="336">
        <v>-14419</v>
      </c>
      <c r="I26" s="337">
        <f t="shared" si="26"/>
        <v>263424.17</v>
      </c>
      <c r="J26" s="82">
        <v>0</v>
      </c>
      <c r="K26" s="82">
        <f t="shared" si="27"/>
        <v>263424.17</v>
      </c>
      <c r="L26" s="409"/>
      <c r="M26" s="448"/>
      <c r="N26" s="448"/>
      <c r="O26" s="448"/>
      <c r="P26" s="387">
        <f>+K26+K27</f>
        <v>530823.25</v>
      </c>
      <c r="Q26" s="386">
        <f>IF((K26+K27)&lt;0,0,(K26+K27))</f>
        <v>530823.25</v>
      </c>
      <c r="R26" s="83"/>
      <c r="S26" s="400">
        <f t="shared" ref="S26" si="29">+Q26</f>
        <v>530823.25</v>
      </c>
      <c r="T26" s="79"/>
      <c r="U26" s="92"/>
      <c r="V26" s="79"/>
      <c r="W26" s="93"/>
      <c r="X26" s="46"/>
      <c r="Y26" s="441"/>
      <c r="AA26" s="46"/>
      <c r="AB26" s="46"/>
      <c r="AC26" s="46"/>
      <c r="AD26" s="46"/>
      <c r="AE26" s="46"/>
      <c r="AF26" s="46"/>
      <c r="AG26" s="46"/>
      <c r="AH26" s="46"/>
      <c r="AI26" s="46"/>
      <c r="AJ26" s="193">
        <v>28161</v>
      </c>
      <c r="AK26" s="193">
        <v>28371</v>
      </c>
      <c r="AL26" s="194">
        <v>2</v>
      </c>
      <c r="AM26" s="195" t="s">
        <v>249</v>
      </c>
      <c r="AN26" s="326" t="str">
        <f t="shared" si="28"/>
        <v>AHUACHAPAN –  NEJAPA</v>
      </c>
      <c r="AO26" s="327">
        <v>3334118</v>
      </c>
      <c r="AP26" s="359">
        <f t="shared" si="21"/>
        <v>277843.17</v>
      </c>
      <c r="AQ26" s="220">
        <v>0</v>
      </c>
      <c r="AR26" s="196">
        <f t="shared" si="22"/>
        <v>0</v>
      </c>
      <c r="AS26" s="196">
        <f t="shared" si="23"/>
        <v>-277843.17</v>
      </c>
      <c r="AT26" s="196">
        <f t="shared" si="24"/>
        <v>0</v>
      </c>
      <c r="AU26" s="196">
        <f t="shared" si="25"/>
        <v>0</v>
      </c>
      <c r="AV26" s="197">
        <f t="shared" si="14"/>
        <v>0</v>
      </c>
      <c r="AW26" s="198" t="str">
        <f t="shared" si="9"/>
        <v>OK</v>
      </c>
    </row>
    <row r="27" spans="1:49" x14ac:dyDescent="0.25">
      <c r="A27" s="404"/>
      <c r="B27" s="84" t="s">
        <v>249</v>
      </c>
      <c r="C27" s="84" t="s">
        <v>266</v>
      </c>
      <c r="D27" s="85">
        <f t="shared" si="2"/>
        <v>3208789</v>
      </c>
      <c r="E27" s="86">
        <f t="shared" si="18"/>
        <v>267399.08</v>
      </c>
      <c r="F27" s="86">
        <f t="shared" si="19"/>
        <v>0</v>
      </c>
      <c r="G27" s="86">
        <f t="shared" si="20"/>
        <v>0</v>
      </c>
      <c r="H27" s="340"/>
      <c r="I27" s="339">
        <f t="shared" si="26"/>
        <v>267399.08</v>
      </c>
      <c r="J27" s="87">
        <v>0</v>
      </c>
      <c r="K27" s="82">
        <f t="shared" si="27"/>
        <v>267399.08</v>
      </c>
      <c r="L27" s="409"/>
      <c r="M27" s="448"/>
      <c r="N27" s="448"/>
      <c r="O27" s="448"/>
      <c r="P27" s="382"/>
      <c r="Q27" s="385"/>
      <c r="R27" s="88"/>
      <c r="S27" s="401"/>
      <c r="T27" s="84"/>
      <c r="U27" s="97"/>
      <c r="V27" s="84"/>
      <c r="W27" s="98"/>
      <c r="X27" s="46"/>
      <c r="Y27" s="441"/>
      <c r="AA27" s="46"/>
      <c r="AB27" s="46"/>
      <c r="AC27" s="46"/>
      <c r="AD27" s="46"/>
      <c r="AE27" s="46"/>
      <c r="AF27" s="46"/>
      <c r="AG27" s="46"/>
      <c r="AH27" s="46"/>
      <c r="AI27" s="46"/>
      <c r="AJ27" s="193">
        <v>28181</v>
      </c>
      <c r="AK27" s="193">
        <v>28371</v>
      </c>
      <c r="AL27" s="194">
        <v>2</v>
      </c>
      <c r="AM27" s="195" t="s">
        <v>249</v>
      </c>
      <c r="AN27" s="326" t="str">
        <f t="shared" si="28"/>
        <v>NEJAPA - 15 SEPTIEMBRE</v>
      </c>
      <c r="AO27" s="327">
        <v>3208789</v>
      </c>
      <c r="AP27" s="359">
        <f t="shared" si="21"/>
        <v>267399.08</v>
      </c>
      <c r="AQ27" s="220">
        <v>0</v>
      </c>
      <c r="AR27" s="196">
        <f t="shared" si="22"/>
        <v>0</v>
      </c>
      <c r="AS27" s="196">
        <f t="shared" si="23"/>
        <v>-267399.08</v>
      </c>
      <c r="AT27" s="196">
        <f t="shared" si="24"/>
        <v>0</v>
      </c>
      <c r="AU27" s="196">
        <f t="shared" si="25"/>
        <v>0</v>
      </c>
      <c r="AV27" s="197">
        <f t="shared" si="14"/>
        <v>0</v>
      </c>
      <c r="AW27" s="198" t="str">
        <f t="shared" si="9"/>
        <v>OK</v>
      </c>
    </row>
    <row r="28" spans="1:49" x14ac:dyDescent="0.25">
      <c r="A28" s="404"/>
      <c r="B28" s="79" t="s">
        <v>252</v>
      </c>
      <c r="C28" s="79" t="s">
        <v>955</v>
      </c>
      <c r="D28" s="91">
        <f t="shared" si="2"/>
        <v>2348866</v>
      </c>
      <c r="E28" s="299">
        <f t="shared" si="18"/>
        <v>195738.83</v>
      </c>
      <c r="F28" s="296">
        <f t="shared" si="19"/>
        <v>0</v>
      </c>
      <c r="G28" s="155">
        <f t="shared" si="20"/>
        <v>0</v>
      </c>
      <c r="H28" s="336">
        <v>-19341</v>
      </c>
      <c r="I28" s="341">
        <f t="shared" si="26"/>
        <v>176397.83</v>
      </c>
      <c r="J28" s="176">
        <v>0</v>
      </c>
      <c r="K28" s="82">
        <f t="shared" si="27"/>
        <v>176397.83</v>
      </c>
      <c r="L28" s="409"/>
      <c r="M28" s="448"/>
      <c r="N28" s="448"/>
      <c r="O28" s="448"/>
      <c r="P28" s="387">
        <f>+K28+K29</f>
        <v>273686.07999999996</v>
      </c>
      <c r="Q28" s="386">
        <f>IF((K28+K29)&lt;0,0,(K28+K29))</f>
        <v>273686.07999999996</v>
      </c>
      <c r="R28" s="83"/>
      <c r="S28" s="92"/>
      <c r="T28" s="400">
        <f t="shared" ref="T28" si="30">+Q28</f>
        <v>273686.07999999996</v>
      </c>
      <c r="U28" s="92"/>
      <c r="V28" s="79"/>
      <c r="W28" s="93"/>
      <c r="X28" s="46"/>
      <c r="Y28" s="441"/>
      <c r="AA28" s="46"/>
      <c r="AB28" s="46"/>
      <c r="AC28" s="46"/>
      <c r="AD28" s="46"/>
      <c r="AE28" s="46"/>
      <c r="AF28" s="46"/>
      <c r="AG28" s="46"/>
      <c r="AH28" s="46"/>
      <c r="AI28" s="46"/>
      <c r="AJ28" s="193">
        <v>3183</v>
      </c>
      <c r="AK28" s="193">
        <v>3300</v>
      </c>
      <c r="AL28" s="194">
        <v>1</v>
      </c>
      <c r="AM28" s="195" t="s">
        <v>252</v>
      </c>
      <c r="AN28" s="326" t="str">
        <f t="shared" si="28"/>
        <v>SAN BUENAVENTURA - SAN NICOLÁS</v>
      </c>
      <c r="AO28" s="327">
        <v>2348866</v>
      </c>
      <c r="AP28" s="359">
        <f t="shared" si="21"/>
        <v>195738.83</v>
      </c>
      <c r="AQ28" s="220">
        <v>0</v>
      </c>
      <c r="AR28" s="196">
        <f t="shared" si="22"/>
        <v>0</v>
      </c>
      <c r="AS28" s="196">
        <f t="shared" si="23"/>
        <v>-195738.83</v>
      </c>
      <c r="AT28" s="196">
        <f t="shared" si="24"/>
        <v>0</v>
      </c>
      <c r="AU28" s="196">
        <f t="shared" si="25"/>
        <v>0</v>
      </c>
      <c r="AV28" s="197">
        <f t="shared" si="14"/>
        <v>0</v>
      </c>
      <c r="AW28" s="198" t="str">
        <f t="shared" si="9"/>
        <v>OK</v>
      </c>
    </row>
    <row r="29" spans="1:49" x14ac:dyDescent="0.25">
      <c r="A29" s="404"/>
      <c r="B29" s="84" t="s">
        <v>252</v>
      </c>
      <c r="C29" s="84" t="s">
        <v>267</v>
      </c>
      <c r="D29" s="85">
        <f t="shared" si="2"/>
        <v>1167459</v>
      </c>
      <c r="E29" s="300">
        <f t="shared" si="18"/>
        <v>97288.25</v>
      </c>
      <c r="F29" s="107">
        <f t="shared" si="19"/>
        <v>0</v>
      </c>
      <c r="G29" s="157">
        <f t="shared" si="20"/>
        <v>0</v>
      </c>
      <c r="H29" s="340"/>
      <c r="I29" s="342">
        <f t="shared" si="26"/>
        <v>97288.25</v>
      </c>
      <c r="J29" s="172">
        <v>0</v>
      </c>
      <c r="K29" s="82">
        <f t="shared" si="27"/>
        <v>97288.25</v>
      </c>
      <c r="L29" s="409"/>
      <c r="M29" s="448"/>
      <c r="N29" s="448"/>
      <c r="O29" s="448"/>
      <c r="P29" s="382"/>
      <c r="Q29" s="385"/>
      <c r="R29" s="88"/>
      <c r="S29" s="97"/>
      <c r="T29" s="401"/>
      <c r="U29" s="96"/>
      <c r="V29" s="84"/>
      <c r="W29" s="98"/>
      <c r="X29" s="46"/>
      <c r="Y29" s="441"/>
      <c r="AA29" s="46"/>
      <c r="AB29" s="46"/>
      <c r="AC29" s="46"/>
      <c r="AD29" s="46"/>
      <c r="AE29" s="46"/>
      <c r="AF29" s="46"/>
      <c r="AG29" s="46"/>
      <c r="AH29" s="46"/>
      <c r="AI29" s="46"/>
      <c r="AJ29" s="193">
        <v>3032</v>
      </c>
      <c r="AK29" s="193">
        <v>3300</v>
      </c>
      <c r="AL29" s="194">
        <v>1</v>
      </c>
      <c r="AM29" s="195" t="s">
        <v>252</v>
      </c>
      <c r="AN29" s="326" t="str">
        <f t="shared" si="28"/>
        <v>SAN BUENAVENTURA – TORRE 43</v>
      </c>
      <c r="AO29" s="327">
        <v>1167459</v>
      </c>
      <c r="AP29" s="359">
        <f t="shared" si="21"/>
        <v>97288.25</v>
      </c>
      <c r="AQ29" s="220">
        <v>0</v>
      </c>
      <c r="AR29" s="196">
        <f t="shared" si="22"/>
        <v>0</v>
      </c>
      <c r="AS29" s="196">
        <f t="shared" si="23"/>
        <v>-97288.25</v>
      </c>
      <c r="AT29" s="196">
        <f t="shared" si="24"/>
        <v>0</v>
      </c>
      <c r="AU29" s="196">
        <f t="shared" si="25"/>
        <v>0</v>
      </c>
      <c r="AV29" s="197">
        <f t="shared" si="14"/>
        <v>0</v>
      </c>
      <c r="AW29" s="198" t="str">
        <f t="shared" si="9"/>
        <v>OK</v>
      </c>
    </row>
    <row r="30" spans="1:49" x14ac:dyDescent="0.25">
      <c r="A30" s="404"/>
      <c r="B30" s="79" t="s">
        <v>255</v>
      </c>
      <c r="C30" s="79" t="s">
        <v>268</v>
      </c>
      <c r="D30" s="91">
        <f t="shared" si="2"/>
        <v>2236959</v>
      </c>
      <c r="E30" s="299">
        <f t="shared" si="18"/>
        <v>186413.25</v>
      </c>
      <c r="F30" s="297">
        <f t="shared" si="19"/>
        <v>0</v>
      </c>
      <c r="G30" s="155">
        <f t="shared" si="20"/>
        <v>0</v>
      </c>
      <c r="H30" s="336">
        <v>-9672</v>
      </c>
      <c r="I30" s="341">
        <f t="shared" si="26"/>
        <v>176741.25</v>
      </c>
      <c r="J30" s="176">
        <v>0</v>
      </c>
      <c r="K30" s="82">
        <f t="shared" si="27"/>
        <v>176741.25</v>
      </c>
      <c r="L30" s="409"/>
      <c r="M30" s="448"/>
      <c r="N30" s="448"/>
      <c r="O30" s="450"/>
      <c r="P30" s="387">
        <f>+K30+K31</f>
        <v>249341</v>
      </c>
      <c r="Q30" s="386">
        <f>IF((K30+K31)&lt;0,0,(K30+K31))</f>
        <v>249341</v>
      </c>
      <c r="R30" s="83"/>
      <c r="S30" s="92"/>
      <c r="T30" s="79"/>
      <c r="U30" s="400">
        <f t="shared" ref="U30" si="31">+Q30</f>
        <v>249341</v>
      </c>
      <c r="V30" s="83"/>
      <c r="W30" s="93"/>
      <c r="X30" s="46"/>
      <c r="Y30" s="441"/>
      <c r="AA30" s="46"/>
      <c r="AB30" s="46"/>
      <c r="AC30" s="46"/>
      <c r="AD30" s="46"/>
      <c r="AE30" s="46"/>
      <c r="AF30" s="46"/>
      <c r="AG30" s="46"/>
      <c r="AH30" s="46"/>
      <c r="AI30" s="46"/>
      <c r="AJ30" s="193">
        <v>4402</v>
      </c>
      <c r="AK30" s="193">
        <v>4406</v>
      </c>
      <c r="AL30" s="194">
        <v>1</v>
      </c>
      <c r="AM30" s="195" t="s">
        <v>255</v>
      </c>
      <c r="AN30" s="326" t="str">
        <f t="shared" si="28"/>
        <v>SANDINO - TICUANTEPE</v>
      </c>
      <c r="AO30" s="327">
        <v>2236959</v>
      </c>
      <c r="AP30" s="359">
        <f t="shared" si="21"/>
        <v>186413.25</v>
      </c>
      <c r="AQ30" s="220">
        <v>0</v>
      </c>
      <c r="AR30" s="196">
        <f t="shared" si="22"/>
        <v>0</v>
      </c>
      <c r="AS30" s="196">
        <f t="shared" si="23"/>
        <v>-186413.25</v>
      </c>
      <c r="AT30" s="196">
        <f t="shared" si="24"/>
        <v>0</v>
      </c>
      <c r="AU30" s="196">
        <f t="shared" si="25"/>
        <v>0</v>
      </c>
      <c r="AV30" s="197">
        <f t="shared" si="14"/>
        <v>0</v>
      </c>
      <c r="AW30" s="198" t="str">
        <f t="shared" si="9"/>
        <v>OK</v>
      </c>
    </row>
    <row r="31" spans="1:49" x14ac:dyDescent="0.25">
      <c r="A31" s="404"/>
      <c r="B31" s="101" t="s">
        <v>255</v>
      </c>
      <c r="C31" s="101" t="s">
        <v>269</v>
      </c>
      <c r="D31" s="87">
        <f t="shared" si="2"/>
        <v>871197</v>
      </c>
      <c r="E31" s="301">
        <f t="shared" si="18"/>
        <v>72599.75</v>
      </c>
      <c r="F31" s="298">
        <f t="shared" si="19"/>
        <v>0</v>
      </c>
      <c r="G31" s="157">
        <f t="shared" si="20"/>
        <v>0</v>
      </c>
      <c r="H31" s="340"/>
      <c r="I31" s="342">
        <f t="shared" si="26"/>
        <v>72599.75</v>
      </c>
      <c r="J31" s="172">
        <v>0</v>
      </c>
      <c r="K31" s="82">
        <f t="shared" si="27"/>
        <v>72599.75</v>
      </c>
      <c r="L31" s="409"/>
      <c r="M31" s="448"/>
      <c r="N31" s="448"/>
      <c r="O31" s="450"/>
      <c r="P31" s="382"/>
      <c r="Q31" s="385"/>
      <c r="R31" s="89"/>
      <c r="S31" s="102"/>
      <c r="T31" s="101"/>
      <c r="U31" s="401"/>
      <c r="V31" s="89"/>
      <c r="W31" s="103"/>
      <c r="X31" s="46"/>
      <c r="Y31" s="441"/>
      <c r="AA31" s="46"/>
      <c r="AB31" s="46"/>
      <c r="AC31" s="46"/>
      <c r="AD31" s="46"/>
      <c r="AE31" s="46"/>
      <c r="AF31" s="46"/>
      <c r="AG31" s="46"/>
      <c r="AH31" s="46"/>
      <c r="AI31" s="46"/>
      <c r="AJ31" s="193">
        <v>4404</v>
      </c>
      <c r="AK31" s="193">
        <v>4800</v>
      </c>
      <c r="AL31" s="194">
        <v>1</v>
      </c>
      <c r="AM31" s="195" t="s">
        <v>255</v>
      </c>
      <c r="AN31" s="326" t="str">
        <f t="shared" si="28"/>
        <v>MASAYA - LA VIRGEN (SEGUNDO CIRCUITO)</v>
      </c>
      <c r="AO31" s="327">
        <v>871197</v>
      </c>
      <c r="AP31" s="359">
        <f t="shared" si="21"/>
        <v>72599.75</v>
      </c>
      <c r="AQ31" s="220">
        <v>0</v>
      </c>
      <c r="AR31" s="196">
        <f t="shared" si="22"/>
        <v>0</v>
      </c>
      <c r="AS31" s="196">
        <f t="shared" si="23"/>
        <v>-72599.75</v>
      </c>
      <c r="AT31" s="196">
        <f t="shared" si="24"/>
        <v>0</v>
      </c>
      <c r="AU31" s="196">
        <f t="shared" si="25"/>
        <v>0</v>
      </c>
      <c r="AV31" s="197">
        <f t="shared" si="14"/>
        <v>0</v>
      </c>
      <c r="AW31" s="198" t="str">
        <f t="shared" si="9"/>
        <v>OK</v>
      </c>
    </row>
    <row r="32" spans="1:49" x14ac:dyDescent="0.25">
      <c r="A32" s="404"/>
      <c r="B32" s="84" t="s">
        <v>257</v>
      </c>
      <c r="C32" s="84" t="s">
        <v>270</v>
      </c>
      <c r="D32" s="104">
        <f t="shared" si="2"/>
        <v>5034464</v>
      </c>
      <c r="E32" s="86">
        <f t="shared" ref="E32:E36" si="32">AP32</f>
        <v>419538.67</v>
      </c>
      <c r="F32" s="155">
        <f t="shared" si="19"/>
        <v>0</v>
      </c>
      <c r="G32" s="155">
        <f t="shared" si="20"/>
        <v>0</v>
      </c>
      <c r="H32" s="336">
        <v>-21076</v>
      </c>
      <c r="I32" s="341">
        <f t="shared" si="26"/>
        <v>398462.67</v>
      </c>
      <c r="J32" s="155">
        <v>0</v>
      </c>
      <c r="K32" s="82">
        <f t="shared" si="27"/>
        <v>398462.67</v>
      </c>
      <c r="L32" s="409"/>
      <c r="M32" s="448"/>
      <c r="N32" s="448"/>
      <c r="O32" s="450"/>
      <c r="P32" s="378">
        <f>+K32+K33+K34+K35</f>
        <v>1267513.5799999998</v>
      </c>
      <c r="Q32" s="386">
        <f>IF(((K32+K33+K34+K35))&lt;0,0,((K32+K33+K34+K35)))</f>
        <v>1267513.5799999998</v>
      </c>
      <c r="R32" s="88"/>
      <c r="S32" s="97"/>
      <c r="T32" s="84"/>
      <c r="U32" s="97"/>
      <c r="V32" s="400">
        <f t="shared" ref="V32" si="33">+Q32</f>
        <v>1267513.5799999998</v>
      </c>
      <c r="W32" s="98"/>
      <c r="X32" s="46"/>
      <c r="Y32" s="441"/>
      <c r="AA32" s="46"/>
      <c r="AB32" s="46"/>
      <c r="AC32" s="46"/>
      <c r="AD32" s="46"/>
      <c r="AE32" s="46"/>
      <c r="AF32" s="46"/>
      <c r="AG32" s="46"/>
      <c r="AH32" s="46"/>
      <c r="AI32" s="46"/>
      <c r="AJ32" s="193">
        <v>50050</v>
      </c>
      <c r="AK32" s="193">
        <v>51450</v>
      </c>
      <c r="AL32" s="195">
        <v>10</v>
      </c>
      <c r="AM32" s="195" t="s">
        <v>257</v>
      </c>
      <c r="AN32" s="326" t="str">
        <f t="shared" si="28"/>
        <v>CAÑAS - JACO</v>
      </c>
      <c r="AO32" s="327">
        <v>5034464</v>
      </c>
      <c r="AP32" s="359">
        <f t="shared" si="21"/>
        <v>419538.67</v>
      </c>
      <c r="AQ32" s="220">
        <v>0</v>
      </c>
      <c r="AR32" s="196">
        <f t="shared" si="22"/>
        <v>0</v>
      </c>
      <c r="AS32" s="196">
        <f t="shared" si="23"/>
        <v>-419538.67</v>
      </c>
      <c r="AT32" s="196">
        <f t="shared" si="24"/>
        <v>0</v>
      </c>
      <c r="AU32" s="196">
        <f t="shared" si="25"/>
        <v>0</v>
      </c>
      <c r="AV32" s="197">
        <f t="shared" si="14"/>
        <v>0</v>
      </c>
      <c r="AW32" s="198" t="str">
        <f t="shared" si="9"/>
        <v>OK</v>
      </c>
    </row>
    <row r="33" spans="1:49" x14ac:dyDescent="0.25">
      <c r="A33" s="404"/>
      <c r="B33" s="84" t="s">
        <v>257</v>
      </c>
      <c r="C33" s="84" t="s">
        <v>271</v>
      </c>
      <c r="D33" s="104">
        <f t="shared" si="2"/>
        <v>1546986</v>
      </c>
      <c r="E33" s="86">
        <f t="shared" si="32"/>
        <v>128915.5</v>
      </c>
      <c r="F33" s="156">
        <f t="shared" si="19"/>
        <v>0</v>
      </c>
      <c r="G33" s="156">
        <f t="shared" si="20"/>
        <v>0</v>
      </c>
      <c r="H33" s="338"/>
      <c r="I33" s="343">
        <f t="shared" si="26"/>
        <v>128915.5</v>
      </c>
      <c r="J33" s="156">
        <v>0</v>
      </c>
      <c r="K33" s="82">
        <f t="shared" si="27"/>
        <v>128915.5</v>
      </c>
      <c r="L33" s="409"/>
      <c r="M33" s="448"/>
      <c r="N33" s="448"/>
      <c r="O33" s="450"/>
      <c r="P33" s="379"/>
      <c r="Q33" s="384"/>
      <c r="R33" s="88"/>
      <c r="S33" s="97"/>
      <c r="T33" s="84"/>
      <c r="U33" s="97"/>
      <c r="V33" s="402"/>
      <c r="W33" s="98"/>
      <c r="X33" s="46"/>
      <c r="Y33" s="441"/>
      <c r="AA33" s="46"/>
      <c r="AB33" s="46"/>
      <c r="AC33" s="46"/>
      <c r="AD33" s="46"/>
      <c r="AE33" s="46"/>
      <c r="AF33" s="46"/>
      <c r="AG33" s="46"/>
      <c r="AH33" s="46"/>
      <c r="AI33" s="46"/>
      <c r="AJ33" s="193">
        <v>51450</v>
      </c>
      <c r="AK33" s="193">
        <v>54000</v>
      </c>
      <c r="AL33" s="194">
        <v>10</v>
      </c>
      <c r="AM33" s="195" t="s">
        <v>257</v>
      </c>
      <c r="AN33" s="326" t="str">
        <f t="shared" si="28"/>
        <v>JACO - PARRITA</v>
      </c>
      <c r="AO33" s="327">
        <v>1546986</v>
      </c>
      <c r="AP33" s="359">
        <f t="shared" si="21"/>
        <v>128915.5</v>
      </c>
      <c r="AQ33" s="220">
        <v>0</v>
      </c>
      <c r="AR33" s="196">
        <f t="shared" si="22"/>
        <v>0</v>
      </c>
      <c r="AS33" s="196">
        <f t="shared" si="23"/>
        <v>-128915.5</v>
      </c>
      <c r="AT33" s="196">
        <f t="shared" si="24"/>
        <v>0</v>
      </c>
      <c r="AU33" s="196">
        <f t="shared" si="25"/>
        <v>0</v>
      </c>
      <c r="AV33" s="197">
        <f t="shared" si="14"/>
        <v>0</v>
      </c>
      <c r="AW33" s="198" t="str">
        <f t="shared" si="9"/>
        <v>OK</v>
      </c>
    </row>
    <row r="34" spans="1:49" x14ac:dyDescent="0.25">
      <c r="A34" s="404"/>
      <c r="B34" s="84" t="s">
        <v>257</v>
      </c>
      <c r="C34" s="84" t="s">
        <v>272</v>
      </c>
      <c r="D34" s="85">
        <f t="shared" si="2"/>
        <v>6468054</v>
      </c>
      <c r="E34" s="86">
        <f t="shared" si="32"/>
        <v>539004.5</v>
      </c>
      <c r="F34" s="156">
        <f t="shared" si="19"/>
        <v>0</v>
      </c>
      <c r="G34" s="156">
        <f t="shared" si="20"/>
        <v>0</v>
      </c>
      <c r="H34" s="338"/>
      <c r="I34" s="343">
        <f t="shared" si="26"/>
        <v>539004.5</v>
      </c>
      <c r="J34" s="156">
        <v>0</v>
      </c>
      <c r="K34" s="82">
        <f t="shared" si="27"/>
        <v>539004.5</v>
      </c>
      <c r="L34" s="409"/>
      <c r="M34" s="448"/>
      <c r="N34" s="448"/>
      <c r="O34" s="450"/>
      <c r="P34" s="379"/>
      <c r="Q34" s="384"/>
      <c r="R34" s="88"/>
      <c r="S34" s="97"/>
      <c r="T34" s="84"/>
      <c r="U34" s="97"/>
      <c r="V34" s="402"/>
      <c r="W34" s="98"/>
      <c r="X34" s="46"/>
      <c r="Y34" s="441"/>
      <c r="AA34" s="46"/>
      <c r="AB34" s="46"/>
      <c r="AC34" s="46"/>
      <c r="AD34" s="46"/>
      <c r="AE34" s="46"/>
      <c r="AF34" s="46"/>
      <c r="AG34" s="46"/>
      <c r="AH34" s="46"/>
      <c r="AI34" s="46"/>
      <c r="AJ34" s="193">
        <v>54000</v>
      </c>
      <c r="AK34" s="193">
        <v>56100</v>
      </c>
      <c r="AL34" s="194">
        <v>10</v>
      </c>
      <c r="AM34" s="195" t="s">
        <v>257</v>
      </c>
      <c r="AN34" s="326" t="str">
        <f t="shared" si="28"/>
        <v>PARRITA – PALMAR NORTE</v>
      </c>
      <c r="AO34" s="327">
        <v>6468054</v>
      </c>
      <c r="AP34" s="359">
        <f t="shared" si="21"/>
        <v>539004.5</v>
      </c>
      <c r="AQ34" s="220">
        <v>0</v>
      </c>
      <c r="AR34" s="196">
        <f t="shared" si="22"/>
        <v>0</v>
      </c>
      <c r="AS34" s="196">
        <f t="shared" si="23"/>
        <v>-539004.5</v>
      </c>
      <c r="AT34" s="196">
        <f t="shared" si="24"/>
        <v>0</v>
      </c>
      <c r="AU34" s="196">
        <f t="shared" si="25"/>
        <v>0</v>
      </c>
      <c r="AV34" s="197">
        <f t="shared" si="14"/>
        <v>0</v>
      </c>
      <c r="AW34" s="198" t="str">
        <f t="shared" si="9"/>
        <v>OK</v>
      </c>
    </row>
    <row r="35" spans="1:49" x14ac:dyDescent="0.25">
      <c r="A35" s="404"/>
      <c r="B35" s="101" t="s">
        <v>257</v>
      </c>
      <c r="C35" s="101" t="s">
        <v>273</v>
      </c>
      <c r="D35" s="85">
        <f t="shared" si="2"/>
        <v>2413571</v>
      </c>
      <c r="E35" s="86">
        <f t="shared" si="32"/>
        <v>201130.91</v>
      </c>
      <c r="F35" s="157">
        <f t="shared" si="19"/>
        <v>0</v>
      </c>
      <c r="G35" s="157">
        <f t="shared" si="20"/>
        <v>0</v>
      </c>
      <c r="H35" s="340"/>
      <c r="I35" s="342">
        <f t="shared" si="26"/>
        <v>201130.91</v>
      </c>
      <c r="J35" s="157">
        <v>0</v>
      </c>
      <c r="K35" s="82">
        <f t="shared" si="27"/>
        <v>201130.91</v>
      </c>
      <c r="L35" s="409"/>
      <c r="M35" s="448"/>
      <c r="N35" s="448"/>
      <c r="O35" s="450"/>
      <c r="P35" s="380"/>
      <c r="Q35" s="385"/>
      <c r="R35" s="89"/>
      <c r="S35" s="102"/>
      <c r="T35" s="101"/>
      <c r="U35" s="102"/>
      <c r="V35" s="401"/>
      <c r="W35" s="103"/>
      <c r="X35" s="46"/>
      <c r="Y35" s="441"/>
      <c r="AA35" s="46"/>
      <c r="AB35" s="46"/>
      <c r="AC35" s="46"/>
      <c r="AD35" s="46"/>
      <c r="AE35" s="46"/>
      <c r="AF35" s="46"/>
      <c r="AG35" s="46"/>
      <c r="AH35" s="46"/>
      <c r="AI35" s="46"/>
      <c r="AJ35" s="193">
        <v>56050</v>
      </c>
      <c r="AK35" s="193">
        <v>56100</v>
      </c>
      <c r="AL35" s="194">
        <v>10</v>
      </c>
      <c r="AM35" s="195" t="s">
        <v>257</v>
      </c>
      <c r="AN35" s="326" t="str">
        <f t="shared" si="28"/>
        <v>PALMAR NORTE – RÍO CLARO</v>
      </c>
      <c r="AO35" s="327">
        <v>2413571</v>
      </c>
      <c r="AP35" s="368">
        <f>ROUND(+AO35/12,2)-0.01</f>
        <v>201130.91</v>
      </c>
      <c r="AQ35" s="220">
        <v>0</v>
      </c>
      <c r="AR35" s="196">
        <f t="shared" si="22"/>
        <v>0</v>
      </c>
      <c r="AS35" s="196">
        <f t="shared" si="23"/>
        <v>-201130.91</v>
      </c>
      <c r="AT35" s="196">
        <f t="shared" si="24"/>
        <v>0</v>
      </c>
      <c r="AU35" s="196">
        <f t="shared" si="25"/>
        <v>0</v>
      </c>
      <c r="AV35" s="197">
        <f t="shared" si="14"/>
        <v>0</v>
      </c>
      <c r="AW35" s="198" t="str">
        <f t="shared" si="9"/>
        <v>OK</v>
      </c>
    </row>
    <row r="36" spans="1:49" x14ac:dyDescent="0.25">
      <c r="A36" s="406"/>
      <c r="B36" s="101" t="s">
        <v>234</v>
      </c>
      <c r="C36" s="101" t="s">
        <v>956</v>
      </c>
      <c r="D36" s="106">
        <f t="shared" si="2"/>
        <v>5040060</v>
      </c>
      <c r="E36" s="81">
        <f t="shared" si="32"/>
        <v>420005</v>
      </c>
      <c r="F36" s="158">
        <f t="shared" si="19"/>
        <v>0</v>
      </c>
      <c r="G36" s="158">
        <f t="shared" si="20"/>
        <v>0</v>
      </c>
      <c r="H36" s="344">
        <v>-22512</v>
      </c>
      <c r="I36" s="345">
        <f t="shared" si="26"/>
        <v>397493</v>
      </c>
      <c r="J36" s="158">
        <v>0</v>
      </c>
      <c r="K36" s="82">
        <f t="shared" si="27"/>
        <v>397493</v>
      </c>
      <c r="L36" s="410"/>
      <c r="M36" s="449"/>
      <c r="N36" s="448"/>
      <c r="O36" s="451"/>
      <c r="P36" s="170">
        <f>+K36</f>
        <v>397493</v>
      </c>
      <c r="Q36" s="370">
        <f>IF(((K36))&lt;0,0,((K36)))</f>
        <v>397493</v>
      </c>
      <c r="R36" s="88"/>
      <c r="S36" s="102"/>
      <c r="T36" s="101"/>
      <c r="U36" s="102"/>
      <c r="V36" s="89"/>
      <c r="W36" s="105">
        <f>Q36</f>
        <v>397493</v>
      </c>
      <c r="X36" s="63"/>
      <c r="Y36" s="312"/>
      <c r="AA36" s="46"/>
      <c r="AB36" s="46"/>
      <c r="AC36" s="46"/>
      <c r="AD36" s="46"/>
      <c r="AE36" s="46"/>
      <c r="AF36" s="46"/>
      <c r="AG36" s="46"/>
      <c r="AH36" s="46"/>
      <c r="AI36" s="46"/>
      <c r="AJ36" s="204">
        <v>6182</v>
      </c>
      <c r="AK36" s="204">
        <v>6440</v>
      </c>
      <c r="AL36" s="205" t="s">
        <v>352</v>
      </c>
      <c r="AM36" s="206" t="s">
        <v>234</v>
      </c>
      <c r="AN36" s="326" t="str">
        <f t="shared" si="28"/>
        <v>VELADERO - DOMINICAL</v>
      </c>
      <c r="AO36" s="329">
        <v>5040060</v>
      </c>
      <c r="AP36" s="359">
        <f t="shared" si="21"/>
        <v>420005</v>
      </c>
      <c r="AQ36" s="220">
        <v>0</v>
      </c>
      <c r="AR36" s="196">
        <f t="shared" si="22"/>
        <v>0</v>
      </c>
      <c r="AS36" s="196">
        <f t="shared" si="23"/>
        <v>-420005</v>
      </c>
      <c r="AT36" s="196">
        <f t="shared" si="24"/>
        <v>0</v>
      </c>
      <c r="AU36" s="196">
        <f t="shared" si="25"/>
        <v>0</v>
      </c>
      <c r="AV36" s="197">
        <f t="shared" si="14"/>
        <v>0</v>
      </c>
      <c r="AW36" s="198" t="str">
        <f t="shared" si="9"/>
        <v>OK</v>
      </c>
    </row>
    <row r="37" spans="1:49" x14ac:dyDescent="0.25">
      <c r="C37" s="108" t="s">
        <v>274</v>
      </c>
      <c r="D37" s="109">
        <f t="shared" ref="D37:G37" si="34">SUM(D23:D36)</f>
        <v>39252311</v>
      </c>
      <c r="E37" s="289">
        <f t="shared" si="34"/>
        <v>3271025.91</v>
      </c>
      <c r="F37" s="160">
        <f t="shared" si="34"/>
        <v>0</v>
      </c>
      <c r="G37" s="160">
        <f t="shared" si="34"/>
        <v>0</v>
      </c>
      <c r="H37" s="346"/>
      <c r="I37" s="347">
        <f t="shared" si="26"/>
        <v>3271025.91</v>
      </c>
      <c r="J37" s="165">
        <v>0</v>
      </c>
      <c r="K37" s="166">
        <f>SUM(K23:K36)</f>
        <v>3271025.91</v>
      </c>
      <c r="L37" s="174">
        <f t="shared" ref="L37:M37" si="35">SUM(L23:L36)</f>
        <v>0</v>
      </c>
      <c r="M37" s="160">
        <f t="shared" si="35"/>
        <v>0</v>
      </c>
      <c r="N37" s="162">
        <f>SUM(N23)</f>
        <v>0</v>
      </c>
      <c r="O37" s="237">
        <f t="shared" ref="O37" si="36">SUM(O23:O36)</f>
        <v>0</v>
      </c>
      <c r="P37" s="168">
        <f>SUM(P23:P36)</f>
        <v>3271025.91</v>
      </c>
      <c r="Q37" s="238">
        <f t="shared" ref="Q37:W37" si="37">SUM(Q23:Q36)</f>
        <v>3271025.91</v>
      </c>
      <c r="R37" s="112">
        <f t="shared" si="37"/>
        <v>552169</v>
      </c>
      <c r="S37" s="111">
        <f t="shared" si="37"/>
        <v>530823.25</v>
      </c>
      <c r="T37" s="110">
        <f t="shared" si="37"/>
        <v>273686.07999999996</v>
      </c>
      <c r="U37" s="111">
        <f t="shared" si="37"/>
        <v>249341</v>
      </c>
      <c r="V37" s="110">
        <f t="shared" si="37"/>
        <v>1267513.5799999998</v>
      </c>
      <c r="W37" s="112">
        <f t="shared" si="37"/>
        <v>397493</v>
      </c>
      <c r="X37" s="78"/>
      <c r="Y37" s="313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199"/>
      <c r="AK37" s="199"/>
      <c r="AL37" s="200"/>
      <c r="AM37" s="199"/>
      <c r="AN37" s="207" t="s">
        <v>645</v>
      </c>
      <c r="AO37" s="330">
        <f>SUM(AO23:AO36)</f>
        <v>39252311</v>
      </c>
      <c r="AP37" s="330">
        <f t="shared" ref="AP37:AV37" si="38">SUM(AP23:AP36)</f>
        <v>3271025.91</v>
      </c>
      <c r="AQ37" s="208">
        <f t="shared" si="38"/>
        <v>0</v>
      </c>
      <c r="AR37" s="208">
        <f t="shared" si="38"/>
        <v>0</v>
      </c>
      <c r="AS37" s="208">
        <f t="shared" si="38"/>
        <v>-3271025.91</v>
      </c>
      <c r="AT37" s="208">
        <f t="shared" si="38"/>
        <v>0</v>
      </c>
      <c r="AU37" s="208">
        <f t="shared" si="38"/>
        <v>0</v>
      </c>
      <c r="AV37" s="208">
        <f t="shared" si="38"/>
        <v>0</v>
      </c>
      <c r="AW37" s="209" t="str">
        <f t="shared" si="9"/>
        <v>OK</v>
      </c>
    </row>
    <row r="38" spans="1:49" ht="15.75" thickBot="1" x14ac:dyDescent="0.3">
      <c r="C38" s="113" t="s">
        <v>9</v>
      </c>
      <c r="D38" s="114">
        <f t="shared" ref="D38:G38" si="39">+D22+D37</f>
        <v>63487671</v>
      </c>
      <c r="E38" s="358">
        <f t="shared" si="39"/>
        <v>5290639.25</v>
      </c>
      <c r="F38" s="114">
        <f t="shared" si="39"/>
        <v>0</v>
      </c>
      <c r="G38" s="114">
        <f t="shared" si="39"/>
        <v>0</v>
      </c>
      <c r="H38" s="334">
        <f>+F22+H37</f>
        <v>0</v>
      </c>
      <c r="I38" s="348">
        <f>+G22+I37</f>
        <v>3271025.91</v>
      </c>
      <c r="J38" s="114">
        <f>SUM(J23:J37)</f>
        <v>0</v>
      </c>
      <c r="K38" s="302">
        <f>+K22+K37</f>
        <v>5290639.25</v>
      </c>
      <c r="L38" s="114"/>
      <c r="M38" s="114"/>
      <c r="N38" s="161"/>
      <c r="O38" s="304">
        <f>O22+O37</f>
        <v>2019613.33</v>
      </c>
      <c r="P38" s="163"/>
      <c r="Q38" s="236">
        <f>ROUND(+Q22+Q37,2)</f>
        <v>3271025.92</v>
      </c>
      <c r="R38" s="115"/>
      <c r="S38" s="47"/>
      <c r="T38" s="47"/>
      <c r="U38" s="47"/>
      <c r="V38" s="47"/>
      <c r="W38" s="47"/>
      <c r="Y38" s="313">
        <f>ROUND(IF(Q38-K38&lt;0,0,Q38-K38),2)</f>
        <v>0</v>
      </c>
      <c r="AJ38" s="210"/>
      <c r="AK38" s="210"/>
      <c r="AL38" s="211"/>
      <c r="AM38" s="210"/>
      <c r="AN38" s="212" t="s">
        <v>9</v>
      </c>
      <c r="AO38" s="331">
        <f>SUM(AO37,AO22)</f>
        <v>63487671</v>
      </c>
      <c r="AP38" s="360">
        <f>SUM(AP37,AP22)</f>
        <v>5290639.25</v>
      </c>
      <c r="AQ38" s="213">
        <f t="shared" ref="AQ38:AV38" si="40">SUM(AQ37,AQ22)</f>
        <v>0</v>
      </c>
      <c r="AR38" s="213">
        <f t="shared" si="40"/>
        <v>0</v>
      </c>
      <c r="AS38" s="213">
        <f t="shared" si="40"/>
        <v>-5290639.25</v>
      </c>
      <c r="AT38" s="213">
        <f t="shared" si="40"/>
        <v>0</v>
      </c>
      <c r="AU38" s="213">
        <f t="shared" si="40"/>
        <v>0</v>
      </c>
      <c r="AV38" s="213">
        <f t="shared" si="40"/>
        <v>0</v>
      </c>
      <c r="AW38" s="214" t="str">
        <f t="shared" si="9"/>
        <v>OK</v>
      </c>
    </row>
    <row r="39" spans="1:49" ht="16.5" thickTop="1" thickBot="1" x14ac:dyDescent="0.3">
      <c r="E39" s="316"/>
      <c r="F39" s="116"/>
      <c r="G39" s="116"/>
      <c r="H39" s="116"/>
      <c r="I39" s="116"/>
      <c r="J39" s="47"/>
      <c r="L39" s="47"/>
      <c r="M39" s="47"/>
      <c r="O39" s="47"/>
      <c r="P39" s="47"/>
      <c r="Q39" s="250"/>
      <c r="R39" s="250"/>
      <c r="S39" s="117"/>
      <c r="T39" s="117"/>
      <c r="U39" s="117"/>
      <c r="V39" s="117"/>
      <c r="W39" s="117"/>
      <c r="Y39" s="1"/>
      <c r="Z39" s="15"/>
      <c r="AA39" s="1"/>
      <c r="AB39" s="1"/>
      <c r="AC39" s="1"/>
      <c r="AD39" s="1"/>
      <c r="AE39" s="1"/>
      <c r="AF39" s="1"/>
      <c r="AG39" s="1"/>
      <c r="AH39" s="1"/>
      <c r="AI39" s="1"/>
      <c r="AJ39" s="210"/>
      <c r="AK39" s="210"/>
      <c r="AL39" s="210"/>
      <c r="AM39" s="210"/>
      <c r="AN39" s="215"/>
      <c r="AO39" s="361" t="s">
        <v>977</v>
      </c>
      <c r="AP39" s="362">
        <f>AP38</f>
        <v>5290639.25</v>
      </c>
      <c r="AQ39" s="216"/>
      <c r="AR39" s="217"/>
      <c r="AS39" s="216"/>
      <c r="AT39" s="435">
        <f>SUM(AT38:AU38)</f>
        <v>0</v>
      </c>
      <c r="AU39" s="436"/>
      <c r="AV39" s="218"/>
      <c r="AW39" s="219"/>
    </row>
    <row r="40" spans="1:49" ht="18.75" x14ac:dyDescent="0.3">
      <c r="C40" s="32" t="s">
        <v>829</v>
      </c>
      <c r="D40" s="367"/>
      <c r="E40" s="367"/>
      <c r="J40" s="11"/>
      <c r="K40" s="11"/>
      <c r="L40" s="294"/>
      <c r="M40" s="1"/>
      <c r="N40" s="1"/>
      <c r="O40" s="1"/>
      <c r="P40" s="1"/>
      <c r="Q40" s="1"/>
      <c r="Y40" s="1"/>
      <c r="Z40" s="15"/>
      <c r="AA40" s="1"/>
      <c r="AB40" s="1"/>
      <c r="AC40" s="1"/>
      <c r="AD40" s="1"/>
      <c r="AE40" s="1"/>
      <c r="AF40" s="1"/>
      <c r="AG40" s="1"/>
      <c r="AH40" s="1"/>
      <c r="AI40" s="1"/>
      <c r="AO40" s="361" t="s">
        <v>978</v>
      </c>
      <c r="AP40" s="362">
        <f>AO38/12</f>
        <v>5290639.25</v>
      </c>
      <c r="AT40" s="437" t="s">
        <v>648</v>
      </c>
      <c r="AU40" s="438"/>
    </row>
    <row r="41" spans="1:49" ht="18" x14ac:dyDescent="0.25">
      <c r="A41" s="1"/>
      <c r="C41" s="159" t="s">
        <v>962</v>
      </c>
      <c r="E41" s="164"/>
      <c r="F41" s="164"/>
      <c r="G41" s="164"/>
      <c r="H41" s="164"/>
      <c r="I41" s="164"/>
      <c r="J41" s="11"/>
      <c r="K41" s="11"/>
      <c r="L41" s="1"/>
      <c r="M41" s="1"/>
      <c r="N41" s="1"/>
      <c r="O41" s="388" t="s">
        <v>275</v>
      </c>
      <c r="P41" s="389"/>
      <c r="Q41" s="389"/>
      <c r="R41" s="389"/>
      <c r="S41" s="389"/>
      <c r="T41" s="389"/>
      <c r="U41" s="389"/>
      <c r="V41" s="389"/>
      <c r="W41" s="390"/>
      <c r="Y41" s="1"/>
      <c r="Z41" s="15"/>
      <c r="AA41" s="1"/>
      <c r="AB41" s="1"/>
      <c r="AC41" s="1"/>
      <c r="AD41" s="1"/>
      <c r="AE41" s="1"/>
      <c r="AF41" s="1"/>
      <c r="AG41" s="1"/>
      <c r="AH41" s="1"/>
      <c r="AI41" s="1"/>
      <c r="AV41" s="118"/>
    </row>
    <row r="42" spans="1:49" ht="15" customHeight="1" x14ac:dyDescent="0.25">
      <c r="A42" s="11"/>
      <c r="C42" s="325" t="s">
        <v>966</v>
      </c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4"/>
      <c r="O42" s="391" t="s">
        <v>276</v>
      </c>
      <c r="P42" s="392"/>
      <c r="Q42" s="393"/>
      <c r="R42" s="137" t="s">
        <v>10</v>
      </c>
      <c r="S42" s="138" t="s">
        <v>11</v>
      </c>
      <c r="T42" s="139" t="s">
        <v>12</v>
      </c>
      <c r="U42" s="138" t="s">
        <v>13</v>
      </c>
      <c r="V42" s="139" t="s">
        <v>14</v>
      </c>
      <c r="W42" s="139" t="s">
        <v>19</v>
      </c>
      <c r="Y42" s="181"/>
      <c r="Z42" s="15"/>
      <c r="AA42" s="1"/>
      <c r="AB42" s="1"/>
      <c r="AC42" s="1"/>
      <c r="AD42" s="1"/>
      <c r="AE42" s="1"/>
      <c r="AF42" s="1"/>
      <c r="AG42" s="1"/>
      <c r="AH42" s="1"/>
      <c r="AI42" s="1"/>
      <c r="AL42" s="186"/>
    </row>
    <row r="43" spans="1:49" ht="14.65" customHeight="1" x14ac:dyDescent="0.25">
      <c r="C43" s="433" t="s">
        <v>961</v>
      </c>
      <c r="D43" s="433"/>
      <c r="E43" s="433"/>
      <c r="F43" s="433"/>
      <c r="G43" s="433"/>
      <c r="H43" s="433"/>
      <c r="I43" s="433"/>
      <c r="J43" s="433"/>
      <c r="K43" s="433"/>
      <c r="L43" s="323"/>
      <c r="M43" s="323"/>
      <c r="N43" s="324"/>
      <c r="O43" s="394" t="s">
        <v>5</v>
      </c>
      <c r="P43" s="395"/>
      <c r="Q43" s="396"/>
      <c r="R43" s="119">
        <f>+(K22-O22)/Y5</f>
        <v>2.1412098540220791E-9</v>
      </c>
      <c r="S43" s="120">
        <f>+(K22-O22)/Y5</f>
        <v>2.1412098540220791E-9</v>
      </c>
      <c r="T43" s="121">
        <f>+(K22-O22)/Y5</f>
        <v>2.1412098540220791E-9</v>
      </c>
      <c r="U43" s="120">
        <f>+(K22-O22)/Y5</f>
        <v>2.1412098540220791E-9</v>
      </c>
      <c r="V43" s="121">
        <f>+(K22-O22)/Y5</f>
        <v>2.1412098540220791E-9</v>
      </c>
      <c r="W43" s="120">
        <f>+(K22-O22)/Y5</f>
        <v>2.1412098540220791E-9</v>
      </c>
      <c r="Y43" s="1"/>
      <c r="Z43" s="15"/>
      <c r="AL43" s="186"/>
      <c r="AN43" s="221" t="s">
        <v>245</v>
      </c>
      <c r="AO43" s="222">
        <f t="shared" ref="AO43:AR48" si="41">SUMIFS(AO$9:AO$37,$AM$9:$AM$37,$AN43)</f>
        <v>9899562</v>
      </c>
      <c r="AP43" s="222">
        <f t="shared" si="41"/>
        <v>824963.5</v>
      </c>
      <c r="AQ43" s="222">
        <f t="shared" si="41"/>
        <v>0</v>
      </c>
      <c r="AR43" s="222">
        <f t="shared" si="41"/>
        <v>0</v>
      </c>
    </row>
    <row r="44" spans="1:49" x14ac:dyDescent="0.25">
      <c r="A44" s="11"/>
      <c r="C44" s="433"/>
      <c r="D44" s="433"/>
      <c r="E44" s="433"/>
      <c r="F44" s="433"/>
      <c r="G44" s="433"/>
      <c r="H44" s="433"/>
      <c r="I44" s="433"/>
      <c r="J44" s="433"/>
      <c r="K44" s="433"/>
      <c r="N44" s="11"/>
      <c r="O44" s="397" t="s">
        <v>262</v>
      </c>
      <c r="P44" s="398"/>
      <c r="Q44" s="399"/>
      <c r="R44" s="123">
        <f t="shared" ref="R44:W44" si="42">+R37/R5</f>
        <v>0.54362306333071486</v>
      </c>
      <c r="S44" s="123">
        <f t="shared" si="42"/>
        <v>0.96376499912167879</v>
      </c>
      <c r="T44" s="123">
        <f t="shared" si="42"/>
        <v>0.3255045945509682</v>
      </c>
      <c r="U44" s="123">
        <f t="shared" si="42"/>
        <v>0.61310486751798465</v>
      </c>
      <c r="V44" s="123">
        <f t="shared" si="42"/>
        <v>1.4144567376130945</v>
      </c>
      <c r="W44" s="124">
        <f t="shared" si="42"/>
        <v>0.41399011153634402</v>
      </c>
      <c r="Y44" s="1"/>
      <c r="Z44" s="15"/>
      <c r="AL44" s="186"/>
      <c r="AN44" s="221" t="s">
        <v>249</v>
      </c>
      <c r="AO44" s="222">
        <f t="shared" si="41"/>
        <v>9720161</v>
      </c>
      <c r="AP44" s="222">
        <f t="shared" si="41"/>
        <v>810013.41999999993</v>
      </c>
      <c r="AQ44" s="222">
        <f t="shared" si="41"/>
        <v>0</v>
      </c>
      <c r="AR44" s="222">
        <f t="shared" si="41"/>
        <v>0</v>
      </c>
    </row>
    <row r="45" spans="1:49" ht="15.75" x14ac:dyDescent="0.25">
      <c r="A45" s="11"/>
      <c r="C45" s="180"/>
      <c r="D45" s="141"/>
      <c r="E45" s="141"/>
      <c r="F45" s="141"/>
      <c r="G45" s="141"/>
      <c r="H45" s="141"/>
      <c r="I45" s="141"/>
      <c r="J45" s="141"/>
      <c r="L45" s="164"/>
      <c r="M45" s="164"/>
      <c r="N45" s="11"/>
      <c r="O45" s="375" t="s">
        <v>277</v>
      </c>
      <c r="P45" s="376"/>
      <c r="Q45" s="377"/>
      <c r="R45" s="125">
        <f t="shared" ref="R45:W45" si="43">+R43+R44</f>
        <v>0.54362306547192474</v>
      </c>
      <c r="S45" s="126">
        <f t="shared" si="43"/>
        <v>0.96376500126288867</v>
      </c>
      <c r="T45" s="127">
        <f t="shared" si="43"/>
        <v>0.32550459669217807</v>
      </c>
      <c r="U45" s="126">
        <f t="shared" si="43"/>
        <v>0.61310486965919453</v>
      </c>
      <c r="V45" s="127">
        <f t="shared" si="43"/>
        <v>1.4144567397543044</v>
      </c>
      <c r="W45" s="126">
        <f t="shared" si="43"/>
        <v>0.41399011367755389</v>
      </c>
      <c r="AL45" s="186"/>
      <c r="AN45" s="221" t="s">
        <v>252</v>
      </c>
      <c r="AO45" s="222">
        <f t="shared" si="41"/>
        <v>8425279</v>
      </c>
      <c r="AP45" s="222">
        <f t="shared" si="41"/>
        <v>702106.58</v>
      </c>
      <c r="AQ45" s="222">
        <f t="shared" si="41"/>
        <v>0</v>
      </c>
      <c r="AR45" s="222">
        <f t="shared" si="41"/>
        <v>0</v>
      </c>
    </row>
    <row r="46" spans="1:49" x14ac:dyDescent="0.25">
      <c r="A46" s="11"/>
      <c r="C46" s="32"/>
      <c r="L46" s="164"/>
      <c r="M46" s="164"/>
      <c r="N46" s="11"/>
      <c r="O46" s="11"/>
      <c r="P46" s="11"/>
      <c r="R46" s="164"/>
      <c r="S46" s="164"/>
      <c r="T46" s="164"/>
      <c r="U46" s="164"/>
      <c r="V46" s="164"/>
      <c r="W46" s="164"/>
      <c r="AN46" s="221" t="s">
        <v>255</v>
      </c>
      <c r="AO46" s="222">
        <f t="shared" si="41"/>
        <v>9467628</v>
      </c>
      <c r="AP46" s="222">
        <f t="shared" si="41"/>
        <v>788969</v>
      </c>
      <c r="AQ46" s="222">
        <f t="shared" si="41"/>
        <v>0</v>
      </c>
      <c r="AR46" s="222">
        <f t="shared" si="41"/>
        <v>0</v>
      </c>
    </row>
    <row r="47" spans="1:49" x14ac:dyDescent="0.25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R47" s="363"/>
      <c r="S47" s="164"/>
      <c r="T47" s="164"/>
      <c r="U47" s="164"/>
      <c r="V47" s="164"/>
      <c r="W47" s="164"/>
      <c r="AN47" s="221" t="s">
        <v>257</v>
      </c>
      <c r="AO47" s="222">
        <f t="shared" si="41"/>
        <v>20759047</v>
      </c>
      <c r="AP47" s="222">
        <f t="shared" si="41"/>
        <v>1729920.5799999998</v>
      </c>
      <c r="AQ47" s="222">
        <f t="shared" si="41"/>
        <v>0</v>
      </c>
      <c r="AR47" s="222">
        <f t="shared" si="41"/>
        <v>0</v>
      </c>
    </row>
    <row r="48" spans="1:49" x14ac:dyDescent="0.2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R48" s="117"/>
      <c r="S48" s="117"/>
      <c r="T48" s="117"/>
      <c r="U48" s="117"/>
      <c r="V48" s="117"/>
      <c r="W48" s="117"/>
      <c r="AN48" s="221" t="s">
        <v>234</v>
      </c>
      <c r="AO48" s="222">
        <f t="shared" si="41"/>
        <v>5215994</v>
      </c>
      <c r="AP48" s="222">
        <f t="shared" si="41"/>
        <v>434666.17</v>
      </c>
      <c r="AQ48" s="222">
        <f t="shared" si="41"/>
        <v>0</v>
      </c>
      <c r="AR48" s="222">
        <f t="shared" si="41"/>
        <v>0</v>
      </c>
    </row>
    <row r="49" spans="3:50" ht="15.75" thickBot="1" x14ac:dyDescent="0.3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AN49" s="223" t="s">
        <v>9</v>
      </c>
      <c r="AO49" s="213">
        <f>SUM(AO43:AO48)</f>
        <v>63487671</v>
      </c>
      <c r="AP49" s="213">
        <f t="shared" ref="AP49:AR49" si="44">SUM(AP43:AP48)</f>
        <v>5290639.25</v>
      </c>
      <c r="AQ49" s="213">
        <f>SUM(AQ43:AQ48)</f>
        <v>0</v>
      </c>
      <c r="AR49" s="213">
        <f t="shared" si="44"/>
        <v>0</v>
      </c>
    </row>
    <row r="50" spans="3:50" ht="15.75" thickTop="1" x14ac:dyDescent="0.25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AN50" s="122"/>
      <c r="AO50" s="122"/>
    </row>
    <row r="51" spans="3:50" x14ac:dyDescent="0.25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AN51" s="122"/>
      <c r="AO51" s="305"/>
      <c r="AP51" s="305"/>
      <c r="AQ51" s="305"/>
      <c r="AR51" s="306"/>
      <c r="AS51" s="307"/>
      <c r="AT51" s="307"/>
      <c r="AU51" s="307"/>
      <c r="AV51" s="307"/>
      <c r="AW51" s="307"/>
      <c r="AX51" s="307"/>
    </row>
    <row r="52" spans="3:50" ht="15" customHeight="1" x14ac:dyDescent="0.25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AN52" s="122"/>
      <c r="AO52" s="350"/>
      <c r="AP52" s="350"/>
      <c r="AQ52" s="350"/>
      <c r="AR52" s="350"/>
      <c r="AS52" s="350"/>
      <c r="AT52" s="350"/>
      <c r="AU52" s="350"/>
      <c r="AV52" s="350"/>
      <c r="AW52" s="350"/>
      <c r="AX52" s="350"/>
    </row>
    <row r="53" spans="3:50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AN53" s="122"/>
    </row>
    <row r="54" spans="3:50" x14ac:dyDescent="0.25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3:50" x14ac:dyDescent="0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3:50" x14ac:dyDescent="0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3:50" x14ac:dyDescent="0.25">
      <c r="C57" s="374" t="s">
        <v>953</v>
      </c>
      <c r="D57" s="374"/>
      <c r="E57" s="374"/>
      <c r="F57" s="128"/>
      <c r="G57" s="128"/>
      <c r="H57" s="128"/>
      <c r="I57" s="128"/>
      <c r="J57" s="22"/>
      <c r="K57" s="22"/>
      <c r="L57" s="128"/>
      <c r="M57" s="22"/>
    </row>
    <row r="58" spans="3:50" x14ac:dyDescent="0.25">
      <c r="C58" s="22"/>
      <c r="D58" s="22"/>
      <c r="E58" s="128"/>
      <c r="F58" s="128"/>
      <c r="G58" s="128"/>
      <c r="H58" s="128"/>
      <c r="I58" s="128"/>
      <c r="J58" s="128"/>
      <c r="K58" s="128"/>
      <c r="L58" s="128"/>
      <c r="M58" s="22"/>
    </row>
    <row r="59" spans="3:50" x14ac:dyDescent="0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3:50" x14ac:dyDescent="0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3:50" x14ac:dyDescent="0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3:50" x14ac:dyDescent="0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129"/>
    </row>
    <row r="63" spans="3:50" x14ac:dyDescent="0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129"/>
    </row>
    <row r="64" spans="3:50" x14ac:dyDescent="0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129"/>
    </row>
    <row r="65" spans="3:13" x14ac:dyDescent="0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129"/>
    </row>
    <row r="66" spans="3:13" x14ac:dyDescent="0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129"/>
    </row>
    <row r="67" spans="3:13" x14ac:dyDescent="0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3:13" x14ac:dyDescent="0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</sheetData>
  <sheetProtection algorithmName="SHA-512" hashValue="ZLYbBZ267xFqmLK0YI1W2nQDNES9OgZEM6HIlfjQQAWGLlndgKR6Voh4rEzcFy/QNK7hxL2Vzu+uK2Ol5k/VXA==" saltValue="EStzV6Sy6mv/RSqIs2epbA==" spinCount="100000" sheet="1" objects="1" scenarios="1"/>
  <mergeCells count="60">
    <mergeCell ref="C43:K44"/>
    <mergeCell ref="AT3:AT5"/>
    <mergeCell ref="AT39:AU39"/>
    <mergeCell ref="AT40:AU40"/>
    <mergeCell ref="Z4:AB4"/>
    <mergeCell ref="Y26:Y27"/>
    <mergeCell ref="Y28:Y29"/>
    <mergeCell ref="Y30:Y31"/>
    <mergeCell ref="Y32:Y35"/>
    <mergeCell ref="Y23:Y25"/>
    <mergeCell ref="R3:Y3"/>
    <mergeCell ref="D7:W7"/>
    <mergeCell ref="M23:M36"/>
    <mergeCell ref="N23:N36"/>
    <mergeCell ref="O23:O36"/>
    <mergeCell ref="P26:P27"/>
    <mergeCell ref="M10:M21"/>
    <mergeCell ref="I8:I9"/>
    <mergeCell ref="Y8:Y9"/>
    <mergeCell ref="S8:S9"/>
    <mergeCell ref="M8:M9"/>
    <mergeCell ref="N8:N9"/>
    <mergeCell ref="T8:T9"/>
    <mergeCell ref="U8:U9"/>
    <mergeCell ref="P8:P9"/>
    <mergeCell ref="R8:R9"/>
    <mergeCell ref="V8:V9"/>
    <mergeCell ref="W8:W9"/>
    <mergeCell ref="R23:R25"/>
    <mergeCell ref="S26:S27"/>
    <mergeCell ref="T28:T29"/>
    <mergeCell ref="A23:A36"/>
    <mergeCell ref="Q8:Q9"/>
    <mergeCell ref="L23:L36"/>
    <mergeCell ref="P30:P31"/>
    <mergeCell ref="O8:O9"/>
    <mergeCell ref="K8:K9"/>
    <mergeCell ref="L8:L9"/>
    <mergeCell ref="A10:A21"/>
    <mergeCell ref="L10:L21"/>
    <mergeCell ref="N10:N21"/>
    <mergeCell ref="O10:O21"/>
    <mergeCell ref="J8:J9"/>
    <mergeCell ref="H8:H9"/>
    <mergeCell ref="C57:E57"/>
    <mergeCell ref="O45:Q45"/>
    <mergeCell ref="P32:P35"/>
    <mergeCell ref="P23:P25"/>
    <mergeCell ref="Q23:Q25"/>
    <mergeCell ref="Q26:Q27"/>
    <mergeCell ref="Q28:Q29"/>
    <mergeCell ref="Q30:Q31"/>
    <mergeCell ref="Q32:Q35"/>
    <mergeCell ref="P28:P29"/>
    <mergeCell ref="O41:W41"/>
    <mergeCell ref="O42:Q42"/>
    <mergeCell ref="O43:Q43"/>
    <mergeCell ref="O44:Q44"/>
    <mergeCell ref="U30:U31"/>
    <mergeCell ref="V32:V35"/>
  </mergeCells>
  <pageMargins left="0.15748031496062992" right="0.15748031496062992" top="0.19685039370078741" bottom="0.19685039370078741" header="0" footer="0"/>
  <pageSetup scale="85" orientation="landscape" r:id="rId1"/>
  <ignoredErrors>
    <ignoredError sqref="K22 D22:E22 N37 J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1575"/>
  <sheetViews>
    <sheetView showGridLines="0" zoomScale="90" zoomScaleNormal="90" workbookViewId="0">
      <selection sqref="A1:G1"/>
    </sheetView>
  </sheetViews>
  <sheetFormatPr defaultColWidth="14.28515625" defaultRowHeight="15" x14ac:dyDescent="0.25"/>
  <cols>
    <col min="1" max="1" width="10.85546875" customWidth="1"/>
    <col min="2" max="2" width="15.28515625" customWidth="1"/>
    <col min="3" max="3" width="17.28515625" customWidth="1"/>
    <col min="4" max="4" width="17.5703125" bestFit="1" customWidth="1"/>
    <col min="5" max="5" width="24.28515625" bestFit="1" customWidth="1"/>
    <col min="6" max="6" width="20.140625" bestFit="1" customWidth="1"/>
    <col min="7" max="7" width="29.28515625" customWidth="1"/>
  </cols>
  <sheetData>
    <row r="1" spans="1:9" ht="27" thickBot="1" x14ac:dyDescent="0.3">
      <c r="A1" s="452" t="str">
        <f>_xlfn.CONCAT("CARGO COMPLEMENTARIO: ",RIGHT('CALCULO TARIFAS CC '!C4,LEN('CALCULO TARIFAS CC '!C4)-FIND(":",'CALCULO TARIFAS CC '!C4)-1))</f>
        <v>CARGO COMPLEMENTARIO: ABRIL 2023</v>
      </c>
      <c r="B1" s="453"/>
      <c r="C1" s="453"/>
      <c r="D1" s="453"/>
      <c r="E1" s="453"/>
      <c r="F1" s="453"/>
      <c r="G1" s="454"/>
    </row>
    <row r="2" spans="1:9" s="225" customFormat="1" ht="26.25" thickBot="1" x14ac:dyDescent="0.3">
      <c r="A2" s="251" t="s">
        <v>228</v>
      </c>
      <c r="B2" s="252" t="s">
        <v>229</v>
      </c>
      <c r="C2" s="252" t="s">
        <v>18</v>
      </c>
      <c r="D2" s="252" t="s">
        <v>230</v>
      </c>
      <c r="E2" s="252" t="s">
        <v>231</v>
      </c>
      <c r="F2" s="253" t="s">
        <v>232</v>
      </c>
      <c r="G2" s="254" t="s">
        <v>233</v>
      </c>
      <c r="H2" s="270"/>
      <c r="I2" s="270"/>
    </row>
    <row r="3" spans="1:9" x14ac:dyDescent="0.25">
      <c r="A3" s="255">
        <v>1</v>
      </c>
      <c r="B3" s="226" t="s">
        <v>19</v>
      </c>
      <c r="C3" s="227" t="s">
        <v>20</v>
      </c>
      <c r="D3" s="227"/>
      <c r="E3" s="228">
        <v>0.41399011367755389</v>
      </c>
      <c r="F3" s="229">
        <v>90385.712599999999</v>
      </c>
      <c r="G3" s="351">
        <v>37418.79</v>
      </c>
      <c r="H3" s="287"/>
      <c r="I3" s="271"/>
    </row>
    <row r="4" spans="1:9" x14ac:dyDescent="0.25">
      <c r="A4" s="256">
        <v>2</v>
      </c>
      <c r="B4" s="167" t="s">
        <v>19</v>
      </c>
      <c r="C4" s="29" t="s">
        <v>21</v>
      </c>
      <c r="D4" s="29"/>
      <c r="E4" s="30">
        <v>0.41399011367755389</v>
      </c>
      <c r="F4" s="31">
        <v>378023.29009999998</v>
      </c>
      <c r="G4" s="351">
        <v>156497.9</v>
      </c>
      <c r="H4" s="287"/>
      <c r="I4" s="271"/>
    </row>
    <row r="5" spans="1:9" x14ac:dyDescent="0.25">
      <c r="A5" s="256">
        <v>3</v>
      </c>
      <c r="B5" s="167" t="s">
        <v>19</v>
      </c>
      <c r="C5" s="29" t="s">
        <v>22</v>
      </c>
      <c r="D5" s="29"/>
      <c r="E5" s="30">
        <v>0.41399011367755389</v>
      </c>
      <c r="F5" s="31">
        <v>296344.46289999998</v>
      </c>
      <c r="G5" s="351">
        <v>122683.68</v>
      </c>
      <c r="H5" s="287"/>
      <c r="I5" s="271"/>
    </row>
    <row r="6" spans="1:9" x14ac:dyDescent="0.25">
      <c r="A6" s="256">
        <v>4</v>
      </c>
      <c r="B6" s="167" t="s">
        <v>19</v>
      </c>
      <c r="C6" s="29" t="s">
        <v>991</v>
      </c>
      <c r="D6" s="29"/>
      <c r="E6" s="30">
        <v>0.41399011367755389</v>
      </c>
      <c r="F6" s="31">
        <v>5943.7088000000003</v>
      </c>
      <c r="G6" s="351">
        <v>2460.64</v>
      </c>
      <c r="H6" s="225"/>
      <c r="I6" s="271"/>
    </row>
    <row r="7" spans="1:9" x14ac:dyDescent="0.25">
      <c r="A7" s="256">
        <v>5</v>
      </c>
      <c r="B7" s="167" t="s">
        <v>19</v>
      </c>
      <c r="C7" s="29" t="s">
        <v>23</v>
      </c>
      <c r="D7" s="29"/>
      <c r="E7" s="30">
        <v>0.41399011367755389</v>
      </c>
      <c r="F7" s="31">
        <v>148.0907</v>
      </c>
      <c r="G7" s="351">
        <v>61.31</v>
      </c>
      <c r="H7" s="225"/>
      <c r="I7" s="271"/>
    </row>
    <row r="8" spans="1:9" x14ac:dyDescent="0.25">
      <c r="A8" s="256">
        <v>6</v>
      </c>
      <c r="B8" s="167" t="s">
        <v>19</v>
      </c>
      <c r="C8" s="29" t="s">
        <v>24</v>
      </c>
      <c r="D8" s="29"/>
      <c r="E8" s="30">
        <v>0.41399011367755389</v>
      </c>
      <c r="F8" s="31">
        <v>29.404399999999999</v>
      </c>
      <c r="G8" s="351">
        <v>12.17</v>
      </c>
      <c r="H8" s="225"/>
      <c r="I8" s="271"/>
    </row>
    <row r="9" spans="1:9" x14ac:dyDescent="0.25">
      <c r="A9" s="256">
        <v>7</v>
      </c>
      <c r="B9" s="167" t="s">
        <v>19</v>
      </c>
      <c r="C9" s="29" t="s">
        <v>25</v>
      </c>
      <c r="D9" s="29"/>
      <c r="E9" s="30">
        <v>0.41399011367755389</v>
      </c>
      <c r="F9" s="31">
        <v>9.2490000000000006</v>
      </c>
      <c r="G9" s="351">
        <v>3.83</v>
      </c>
      <c r="H9" s="225"/>
      <c r="I9" s="271"/>
    </row>
    <row r="10" spans="1:9" x14ac:dyDescent="0.25">
      <c r="A10" s="256">
        <v>8</v>
      </c>
      <c r="B10" s="167" t="s">
        <v>19</v>
      </c>
      <c r="C10" s="29" t="s">
        <v>785</v>
      </c>
      <c r="D10" s="29"/>
      <c r="E10" s="30">
        <v>0.41399011367755389</v>
      </c>
      <c r="F10" s="31">
        <v>164.37809999999999</v>
      </c>
      <c r="G10" s="351">
        <v>68.05</v>
      </c>
      <c r="H10" s="225"/>
      <c r="I10" s="271"/>
    </row>
    <row r="11" spans="1:9" x14ac:dyDescent="0.25">
      <c r="A11" s="256">
        <v>9</v>
      </c>
      <c r="B11" s="167" t="s">
        <v>19</v>
      </c>
      <c r="C11" s="29" t="s">
        <v>901</v>
      </c>
      <c r="D11" s="29"/>
      <c r="E11" s="30">
        <v>0.41399011367755389</v>
      </c>
      <c r="F11" s="31">
        <v>262.38139999999999</v>
      </c>
      <c r="G11" s="351">
        <v>108.62</v>
      </c>
      <c r="H11" s="225"/>
      <c r="I11" s="271"/>
    </row>
    <row r="12" spans="1:9" x14ac:dyDescent="0.25">
      <c r="A12" s="256">
        <v>10</v>
      </c>
      <c r="B12" s="167" t="s">
        <v>19</v>
      </c>
      <c r="C12" s="29" t="s">
        <v>967</v>
      </c>
      <c r="D12" s="29"/>
      <c r="E12" s="30">
        <v>0.41399011367755389</v>
      </c>
      <c r="F12" s="31">
        <v>15.292899999999999</v>
      </c>
      <c r="G12" s="351">
        <v>6.33</v>
      </c>
      <c r="H12" s="225"/>
      <c r="I12" s="271"/>
    </row>
    <row r="13" spans="1:9" x14ac:dyDescent="0.25">
      <c r="A13" s="256">
        <v>11</v>
      </c>
      <c r="B13" s="167" t="s">
        <v>19</v>
      </c>
      <c r="C13" s="29" t="s">
        <v>941</v>
      </c>
      <c r="D13" s="29"/>
      <c r="E13" s="30">
        <v>0.41399011367755389</v>
      </c>
      <c r="F13" s="31">
        <v>3.3805000000000001</v>
      </c>
      <c r="G13" s="351">
        <v>1.4</v>
      </c>
      <c r="H13" s="225"/>
      <c r="I13" s="271"/>
    </row>
    <row r="14" spans="1:9" x14ac:dyDescent="0.25">
      <c r="A14" s="256">
        <v>12</v>
      </c>
      <c r="B14" s="167" t="s">
        <v>19</v>
      </c>
      <c r="C14" s="29" t="s">
        <v>942</v>
      </c>
      <c r="D14" s="29"/>
      <c r="E14" s="30">
        <v>0.41399011367755389</v>
      </c>
      <c r="F14" s="31">
        <v>1.1214</v>
      </c>
      <c r="G14" s="351">
        <v>0.46</v>
      </c>
      <c r="H14" s="225"/>
      <c r="I14" s="271"/>
    </row>
    <row r="15" spans="1:9" x14ac:dyDescent="0.25">
      <c r="A15" s="256">
        <v>13</v>
      </c>
      <c r="B15" s="167" t="s">
        <v>19</v>
      </c>
      <c r="C15" s="29" t="s">
        <v>597</v>
      </c>
      <c r="D15" s="29"/>
      <c r="E15" s="30">
        <v>0.41399011367755389</v>
      </c>
      <c r="F15" s="31">
        <v>19.637899999999998</v>
      </c>
      <c r="G15" s="351">
        <v>8.1300000000000008</v>
      </c>
      <c r="H15" s="225"/>
      <c r="I15" s="271"/>
    </row>
    <row r="16" spans="1:9" x14ac:dyDescent="0.25">
      <c r="A16" s="256">
        <v>14</v>
      </c>
      <c r="B16" s="167" t="s">
        <v>19</v>
      </c>
      <c r="C16" s="29" t="s">
        <v>877</v>
      </c>
      <c r="D16" s="29"/>
      <c r="E16" s="30">
        <v>0.41399011367755389</v>
      </c>
      <c r="F16" s="31">
        <v>4.4341999999999997</v>
      </c>
      <c r="G16" s="351">
        <v>1.84</v>
      </c>
      <c r="H16" s="225"/>
      <c r="I16" s="271"/>
    </row>
    <row r="17" spans="1:9" x14ac:dyDescent="0.25">
      <c r="A17" s="256">
        <v>15</v>
      </c>
      <c r="B17" s="167" t="s">
        <v>19</v>
      </c>
      <c r="C17" s="29" t="s">
        <v>415</v>
      </c>
      <c r="D17" s="29"/>
      <c r="E17" s="30">
        <v>0.41399011367755389</v>
      </c>
      <c r="F17" s="31">
        <v>18.527999999999999</v>
      </c>
      <c r="G17" s="351">
        <v>7.67</v>
      </c>
      <c r="H17" s="225"/>
      <c r="I17" s="271"/>
    </row>
    <row r="18" spans="1:9" x14ac:dyDescent="0.25">
      <c r="A18" s="256">
        <v>16</v>
      </c>
      <c r="B18" s="167" t="s">
        <v>19</v>
      </c>
      <c r="C18" s="29" t="s">
        <v>968</v>
      </c>
      <c r="D18" s="29"/>
      <c r="E18" s="30">
        <v>0.41399011367755389</v>
      </c>
      <c r="F18" s="31">
        <v>11.5688</v>
      </c>
      <c r="G18" s="351">
        <v>4.79</v>
      </c>
      <c r="H18" s="225"/>
      <c r="I18" s="271"/>
    </row>
    <row r="19" spans="1:9" x14ac:dyDescent="0.25">
      <c r="A19" s="256">
        <v>17</v>
      </c>
      <c r="B19" s="167" t="s">
        <v>19</v>
      </c>
      <c r="C19" s="29" t="s">
        <v>992</v>
      </c>
      <c r="D19" s="29"/>
      <c r="E19" s="30">
        <v>0.41399011367755389</v>
      </c>
      <c r="F19" s="31">
        <v>55.636200000000002</v>
      </c>
      <c r="G19" s="351">
        <v>23.03</v>
      </c>
      <c r="H19" s="225"/>
      <c r="I19" s="271"/>
    </row>
    <row r="20" spans="1:9" x14ac:dyDescent="0.25">
      <c r="A20" s="256">
        <v>18</v>
      </c>
      <c r="B20" s="167" t="s">
        <v>19</v>
      </c>
      <c r="C20" s="29" t="s">
        <v>651</v>
      </c>
      <c r="D20" s="29"/>
      <c r="E20" s="30">
        <v>0.41399011367755389</v>
      </c>
      <c r="F20" s="31">
        <v>27.402100000000001</v>
      </c>
      <c r="G20" s="351">
        <v>11.34</v>
      </c>
      <c r="H20" s="225"/>
      <c r="I20" s="271"/>
    </row>
    <row r="21" spans="1:9" x14ac:dyDescent="0.25">
      <c r="A21" s="256">
        <v>19</v>
      </c>
      <c r="B21" s="167" t="s">
        <v>19</v>
      </c>
      <c r="C21" s="29" t="s">
        <v>993</v>
      </c>
      <c r="D21" s="29"/>
      <c r="E21" s="30">
        <v>0.41399011367755389</v>
      </c>
      <c r="F21" s="31">
        <v>42.598500000000001</v>
      </c>
      <c r="G21" s="351">
        <v>17.64</v>
      </c>
      <c r="H21" s="225"/>
      <c r="I21" s="271"/>
    </row>
    <row r="22" spans="1:9" x14ac:dyDescent="0.25">
      <c r="A22" s="256">
        <v>20</v>
      </c>
      <c r="B22" s="167" t="s">
        <v>19</v>
      </c>
      <c r="C22" s="29" t="s">
        <v>26</v>
      </c>
      <c r="D22" s="29"/>
      <c r="E22" s="30">
        <v>0.41399011367755389</v>
      </c>
      <c r="F22" s="31">
        <v>66.019099999999995</v>
      </c>
      <c r="G22" s="351">
        <v>27.33</v>
      </c>
      <c r="H22" s="225"/>
      <c r="I22" s="271"/>
    </row>
    <row r="23" spans="1:9" x14ac:dyDescent="0.25">
      <c r="A23" s="256">
        <v>21</v>
      </c>
      <c r="B23" s="167" t="s">
        <v>19</v>
      </c>
      <c r="C23" s="29" t="s">
        <v>979</v>
      </c>
      <c r="D23" s="29"/>
      <c r="E23" s="30">
        <v>0.41399011367755389</v>
      </c>
      <c r="F23" s="31">
        <v>0.1933</v>
      </c>
      <c r="G23" s="351">
        <v>0.08</v>
      </c>
      <c r="H23" s="225"/>
      <c r="I23" s="271"/>
    </row>
    <row r="24" spans="1:9" x14ac:dyDescent="0.25">
      <c r="A24" s="256">
        <v>22</v>
      </c>
      <c r="B24" s="167" t="s">
        <v>19</v>
      </c>
      <c r="C24" s="29" t="s">
        <v>917</v>
      </c>
      <c r="D24" s="29"/>
      <c r="E24" s="30">
        <v>0.41399011367755389</v>
      </c>
      <c r="F24" s="31">
        <v>14.212199999999999</v>
      </c>
      <c r="G24" s="351">
        <v>5.88</v>
      </c>
      <c r="H24" s="225"/>
      <c r="I24" s="271"/>
    </row>
    <row r="25" spans="1:9" x14ac:dyDescent="0.25">
      <c r="A25" s="256">
        <v>23</v>
      </c>
      <c r="B25" s="167" t="s">
        <v>19</v>
      </c>
      <c r="C25" s="29" t="s">
        <v>969</v>
      </c>
      <c r="D25" s="29"/>
      <c r="E25" s="30">
        <v>0.41399011367755389</v>
      </c>
      <c r="F25" s="31">
        <v>6.4137000000000004</v>
      </c>
      <c r="G25" s="351">
        <v>2.66</v>
      </c>
      <c r="H25" s="225"/>
      <c r="I25" s="271"/>
    </row>
    <row r="26" spans="1:9" x14ac:dyDescent="0.25">
      <c r="A26" s="256">
        <v>24</v>
      </c>
      <c r="B26" s="167" t="s">
        <v>19</v>
      </c>
      <c r="C26" s="29" t="s">
        <v>920</v>
      </c>
      <c r="D26" s="29"/>
      <c r="E26" s="30">
        <v>0.41399011367755389</v>
      </c>
      <c r="F26" s="31">
        <v>14.5504</v>
      </c>
      <c r="G26" s="351">
        <v>6.02</v>
      </c>
      <c r="H26" s="225"/>
      <c r="I26" s="271"/>
    </row>
    <row r="27" spans="1:9" x14ac:dyDescent="0.25">
      <c r="A27" s="256">
        <v>25</v>
      </c>
      <c r="B27" s="167" t="s">
        <v>19</v>
      </c>
      <c r="C27" s="29" t="s">
        <v>878</v>
      </c>
      <c r="D27" s="29"/>
      <c r="E27" s="30">
        <v>0.41399011367755389</v>
      </c>
      <c r="F27" s="31">
        <v>14.937099999999999</v>
      </c>
      <c r="G27" s="351">
        <v>6.18</v>
      </c>
      <c r="H27" s="225"/>
      <c r="I27" s="271"/>
    </row>
    <row r="28" spans="1:9" x14ac:dyDescent="0.25">
      <c r="A28" s="256">
        <v>26</v>
      </c>
      <c r="B28" s="167" t="s">
        <v>19</v>
      </c>
      <c r="C28" s="29" t="s">
        <v>27</v>
      </c>
      <c r="D28" s="29"/>
      <c r="E28" s="30">
        <v>0.41399011367755389</v>
      </c>
      <c r="F28" s="31">
        <v>23108.351299999998</v>
      </c>
      <c r="G28" s="351">
        <v>9566.6299999999992</v>
      </c>
      <c r="H28" s="225"/>
      <c r="I28" s="271"/>
    </row>
    <row r="29" spans="1:9" x14ac:dyDescent="0.25">
      <c r="A29" s="256">
        <v>27</v>
      </c>
      <c r="B29" s="167" t="s">
        <v>19</v>
      </c>
      <c r="C29" s="29" t="s">
        <v>994</v>
      </c>
      <c r="D29" s="29"/>
      <c r="E29" s="30">
        <v>0.41399011367755389</v>
      </c>
      <c r="F29" s="31">
        <v>0.60440000000000005</v>
      </c>
      <c r="G29" s="351">
        <v>0.25</v>
      </c>
      <c r="H29" s="287"/>
      <c r="I29" s="271"/>
    </row>
    <row r="30" spans="1:9" x14ac:dyDescent="0.25">
      <c r="A30" s="256">
        <v>28</v>
      </c>
      <c r="B30" s="167" t="s">
        <v>19</v>
      </c>
      <c r="C30" s="29" t="s">
        <v>995</v>
      </c>
      <c r="D30" s="29"/>
      <c r="E30" s="30">
        <v>0.41399011367755389</v>
      </c>
      <c r="F30" s="31">
        <v>0.30070000000000002</v>
      </c>
      <c r="G30" s="351">
        <v>0.12</v>
      </c>
      <c r="H30" s="225"/>
      <c r="I30" s="271"/>
    </row>
    <row r="31" spans="1:9" x14ac:dyDescent="0.25">
      <c r="A31" s="256">
        <v>29</v>
      </c>
      <c r="B31" s="167" t="s">
        <v>19</v>
      </c>
      <c r="C31" s="29" t="s">
        <v>996</v>
      </c>
      <c r="D31" s="29"/>
      <c r="E31" s="30">
        <v>0.41399011367755389</v>
      </c>
      <c r="F31" s="31">
        <v>19.4771</v>
      </c>
      <c r="G31" s="351">
        <v>8.06</v>
      </c>
      <c r="H31" s="225"/>
      <c r="I31" s="271"/>
    </row>
    <row r="32" spans="1:9" x14ac:dyDescent="0.25">
      <c r="A32" s="256">
        <v>30</v>
      </c>
      <c r="B32" s="167" t="s">
        <v>19</v>
      </c>
      <c r="C32" s="29" t="s">
        <v>487</v>
      </c>
      <c r="D32" s="29"/>
      <c r="E32" s="30">
        <v>0.41399011367755389</v>
      </c>
      <c r="F32" s="31">
        <v>12.638500000000001</v>
      </c>
      <c r="G32" s="351">
        <v>5.23</v>
      </c>
      <c r="H32" s="225"/>
      <c r="I32" s="271"/>
    </row>
    <row r="33" spans="1:9" x14ac:dyDescent="0.25">
      <c r="A33" s="256">
        <v>31</v>
      </c>
      <c r="B33" s="167" t="s">
        <v>19</v>
      </c>
      <c r="C33" s="29" t="s">
        <v>970</v>
      </c>
      <c r="D33" s="29"/>
      <c r="E33" s="30">
        <v>0.41399011367755389</v>
      </c>
      <c r="F33" s="31">
        <v>65.637900000000002</v>
      </c>
      <c r="G33" s="351">
        <v>27.17</v>
      </c>
      <c r="H33" s="225"/>
      <c r="I33" s="271"/>
    </row>
    <row r="34" spans="1:9" x14ac:dyDescent="0.25">
      <c r="A34" s="256">
        <v>32</v>
      </c>
      <c r="B34" s="167" t="s">
        <v>19</v>
      </c>
      <c r="C34" s="29" t="s">
        <v>28</v>
      </c>
      <c r="D34" s="29"/>
      <c r="E34" s="30">
        <v>0.41399011367755389</v>
      </c>
      <c r="F34" s="31">
        <v>0.1772</v>
      </c>
      <c r="G34" s="351">
        <v>7.0000000000000007E-2</v>
      </c>
      <c r="H34" s="225"/>
      <c r="I34" s="271"/>
    </row>
    <row r="35" spans="1:9" x14ac:dyDescent="0.25">
      <c r="A35" s="256">
        <v>33</v>
      </c>
      <c r="B35" s="167" t="s">
        <v>19</v>
      </c>
      <c r="C35" s="29" t="s">
        <v>29</v>
      </c>
      <c r="D35" s="29"/>
      <c r="E35" s="30">
        <v>0.41399011367755389</v>
      </c>
      <c r="F35" s="31">
        <v>0.14530000000000001</v>
      </c>
      <c r="G35" s="351">
        <v>0.06</v>
      </c>
      <c r="H35" s="225"/>
      <c r="I35" s="271"/>
    </row>
    <row r="36" spans="1:9" x14ac:dyDescent="0.25">
      <c r="A36" s="256">
        <v>34</v>
      </c>
      <c r="B36" s="167" t="s">
        <v>19</v>
      </c>
      <c r="C36" s="29" t="s">
        <v>984</v>
      </c>
      <c r="D36" s="29"/>
      <c r="E36" s="30">
        <v>0.41399011367755389</v>
      </c>
      <c r="F36" s="31">
        <v>12.3041</v>
      </c>
      <c r="G36" s="351">
        <v>5.09</v>
      </c>
      <c r="H36" s="225"/>
      <c r="I36" s="271"/>
    </row>
    <row r="37" spans="1:9" x14ac:dyDescent="0.25">
      <c r="A37" s="256">
        <v>35</v>
      </c>
      <c r="B37" s="167" t="s">
        <v>19</v>
      </c>
      <c r="C37" s="29" t="s">
        <v>762</v>
      </c>
      <c r="D37" s="29"/>
      <c r="E37" s="30">
        <v>0.41399011367755389</v>
      </c>
      <c r="F37" s="31">
        <v>4.3270999999999997</v>
      </c>
      <c r="G37" s="351">
        <v>1.79</v>
      </c>
      <c r="H37" s="225"/>
      <c r="I37" s="271"/>
    </row>
    <row r="38" spans="1:9" x14ac:dyDescent="0.25">
      <c r="A38" s="256">
        <v>36</v>
      </c>
      <c r="B38" s="167" t="s">
        <v>19</v>
      </c>
      <c r="C38" s="29" t="s">
        <v>863</v>
      </c>
      <c r="D38" s="29"/>
      <c r="E38" s="30">
        <v>0.41399011367755389</v>
      </c>
      <c r="F38" s="31">
        <v>4.9024000000000001</v>
      </c>
      <c r="G38" s="351">
        <v>2.0299999999999998</v>
      </c>
      <c r="H38" s="225"/>
      <c r="I38" s="271"/>
    </row>
    <row r="39" spans="1:9" x14ac:dyDescent="0.25">
      <c r="A39" s="256">
        <v>37</v>
      </c>
      <c r="B39" s="167" t="s">
        <v>19</v>
      </c>
      <c r="C39" s="29" t="s">
        <v>364</v>
      </c>
      <c r="D39" s="29"/>
      <c r="E39" s="30">
        <v>0.41399011367755389</v>
      </c>
      <c r="F39" s="31">
        <v>32.290799999999997</v>
      </c>
      <c r="G39" s="351">
        <v>13.37</v>
      </c>
      <c r="H39" s="225"/>
      <c r="I39" s="271"/>
    </row>
    <row r="40" spans="1:9" x14ac:dyDescent="0.25">
      <c r="A40" s="256">
        <v>38</v>
      </c>
      <c r="B40" s="167" t="s">
        <v>19</v>
      </c>
      <c r="C40" s="29" t="s">
        <v>876</v>
      </c>
      <c r="D40" s="29"/>
      <c r="E40" s="30">
        <v>0.41399011367755389</v>
      </c>
      <c r="F40" s="31">
        <v>2.7751000000000001</v>
      </c>
      <c r="G40" s="351">
        <v>1.1499999999999999</v>
      </c>
      <c r="H40" s="225"/>
      <c r="I40" s="271"/>
    </row>
    <row r="41" spans="1:9" x14ac:dyDescent="0.25">
      <c r="A41" s="256">
        <v>39</v>
      </c>
      <c r="B41" s="167" t="s">
        <v>19</v>
      </c>
      <c r="C41" s="29" t="s">
        <v>864</v>
      </c>
      <c r="D41" s="29"/>
      <c r="E41" s="30">
        <v>0.41399011367755389</v>
      </c>
      <c r="F41" s="31">
        <v>6.9187000000000003</v>
      </c>
      <c r="G41" s="351">
        <v>2.86</v>
      </c>
      <c r="H41" s="225"/>
      <c r="I41" s="271"/>
    </row>
    <row r="42" spans="1:9" x14ac:dyDescent="0.25">
      <c r="A42" s="256">
        <v>40</v>
      </c>
      <c r="B42" s="167" t="s">
        <v>19</v>
      </c>
      <c r="C42" s="29" t="s">
        <v>875</v>
      </c>
      <c r="D42" s="29"/>
      <c r="E42" s="30">
        <v>0.41399011367755389</v>
      </c>
      <c r="F42" s="31">
        <v>4.9763000000000002</v>
      </c>
      <c r="G42" s="351">
        <v>2.06</v>
      </c>
      <c r="H42" s="225"/>
      <c r="I42" s="271"/>
    </row>
    <row r="43" spans="1:9" x14ac:dyDescent="0.25">
      <c r="A43" s="256">
        <v>41</v>
      </c>
      <c r="B43" s="167" t="s">
        <v>19</v>
      </c>
      <c r="C43" s="29" t="s">
        <v>832</v>
      </c>
      <c r="D43" s="29"/>
      <c r="E43" s="30">
        <v>0.41399011367755389</v>
      </c>
      <c r="F43" s="31">
        <v>5.3242000000000003</v>
      </c>
      <c r="G43" s="351">
        <v>2.2000000000000002</v>
      </c>
      <c r="H43" s="225"/>
      <c r="I43" s="271"/>
    </row>
    <row r="44" spans="1:9" x14ac:dyDescent="0.25">
      <c r="A44" s="256">
        <v>42</v>
      </c>
      <c r="B44" s="167" t="s">
        <v>19</v>
      </c>
      <c r="C44" s="29" t="s">
        <v>803</v>
      </c>
      <c r="D44" s="29"/>
      <c r="E44" s="30">
        <v>0.41399011367755389</v>
      </c>
      <c r="F44" s="31">
        <v>5.2740999999999998</v>
      </c>
      <c r="G44" s="351">
        <v>2.1800000000000002</v>
      </c>
      <c r="H44" s="225"/>
      <c r="I44" s="271"/>
    </row>
    <row r="45" spans="1:9" x14ac:dyDescent="0.25">
      <c r="A45" s="256">
        <v>43</v>
      </c>
      <c r="B45" s="167" t="s">
        <v>19</v>
      </c>
      <c r="C45" s="29" t="s">
        <v>804</v>
      </c>
      <c r="D45" s="29"/>
      <c r="E45" s="30">
        <v>0.41399011367755389</v>
      </c>
      <c r="F45" s="31">
        <v>5.2384000000000004</v>
      </c>
      <c r="G45" s="351">
        <v>2.17</v>
      </c>
      <c r="H45" s="225"/>
      <c r="I45" s="271"/>
    </row>
    <row r="46" spans="1:9" x14ac:dyDescent="0.25">
      <c r="A46" s="256">
        <v>44</v>
      </c>
      <c r="B46" s="167" t="s">
        <v>19</v>
      </c>
      <c r="C46" s="29" t="s">
        <v>985</v>
      </c>
      <c r="D46" s="29"/>
      <c r="E46" s="30">
        <v>0.41399011367755389</v>
      </c>
      <c r="F46" s="31">
        <v>90.309299999999993</v>
      </c>
      <c r="G46" s="351">
        <v>37.39</v>
      </c>
      <c r="H46" s="287"/>
      <c r="I46" s="271"/>
    </row>
    <row r="47" spans="1:9" x14ac:dyDescent="0.25">
      <c r="A47" s="256">
        <v>45</v>
      </c>
      <c r="B47" s="167" t="s">
        <v>19</v>
      </c>
      <c r="C47" s="29" t="s">
        <v>30</v>
      </c>
      <c r="D47" s="29"/>
      <c r="E47" s="30">
        <v>0.41399011367755389</v>
      </c>
      <c r="F47" s="31">
        <v>1177.8462999999999</v>
      </c>
      <c r="G47" s="351">
        <v>487.62</v>
      </c>
      <c r="H47" s="225"/>
      <c r="I47" s="271"/>
    </row>
    <row r="48" spans="1:9" x14ac:dyDescent="0.25">
      <c r="A48" s="256">
        <v>46</v>
      </c>
      <c r="B48" s="167" t="s">
        <v>19</v>
      </c>
      <c r="C48" s="29" t="s">
        <v>501</v>
      </c>
      <c r="D48" s="29"/>
      <c r="E48" s="30">
        <v>0.41399011367755389</v>
      </c>
      <c r="F48" s="31">
        <v>135.04060000000001</v>
      </c>
      <c r="G48" s="351">
        <v>55.91</v>
      </c>
      <c r="H48" s="225"/>
      <c r="I48" s="271"/>
    </row>
    <row r="49" spans="1:9" x14ac:dyDescent="0.25">
      <c r="A49" s="256">
        <v>47</v>
      </c>
      <c r="B49" s="167" t="s">
        <v>19</v>
      </c>
      <c r="C49" s="29" t="s">
        <v>591</v>
      </c>
      <c r="D49" s="29"/>
      <c r="E49" s="30">
        <v>0.41399011367755389</v>
      </c>
      <c r="F49" s="31">
        <v>218.34399999999999</v>
      </c>
      <c r="G49" s="351">
        <v>90.39</v>
      </c>
      <c r="H49" s="225"/>
      <c r="I49" s="271"/>
    </row>
    <row r="50" spans="1:9" x14ac:dyDescent="0.25">
      <c r="A50" s="256">
        <v>48</v>
      </c>
      <c r="B50" s="167" t="s">
        <v>19</v>
      </c>
      <c r="C50" s="29" t="s">
        <v>592</v>
      </c>
      <c r="D50" s="29"/>
      <c r="E50" s="30">
        <v>0.41399011367755389</v>
      </c>
      <c r="F50" s="31">
        <v>211.00550000000001</v>
      </c>
      <c r="G50" s="351">
        <v>87.35</v>
      </c>
      <c r="H50" s="225"/>
      <c r="I50" s="271"/>
    </row>
    <row r="51" spans="1:9" x14ac:dyDescent="0.25">
      <c r="A51" s="256">
        <v>49</v>
      </c>
      <c r="B51" s="167" t="s">
        <v>19</v>
      </c>
      <c r="C51" s="29" t="s">
        <v>593</v>
      </c>
      <c r="D51" s="29"/>
      <c r="E51" s="30">
        <v>0.41399011367755389</v>
      </c>
      <c r="F51" s="31">
        <v>51.455199999999998</v>
      </c>
      <c r="G51" s="351">
        <v>21.3</v>
      </c>
      <c r="H51" s="225"/>
      <c r="I51" s="271"/>
    </row>
    <row r="52" spans="1:9" x14ac:dyDescent="0.25">
      <c r="A52" s="256">
        <v>50</v>
      </c>
      <c r="B52" s="167" t="s">
        <v>19</v>
      </c>
      <c r="C52" s="29" t="s">
        <v>295</v>
      </c>
      <c r="D52" s="29"/>
      <c r="E52" s="30">
        <v>0.41399011367755389</v>
      </c>
      <c r="F52" s="31">
        <v>192.38589999999999</v>
      </c>
      <c r="G52" s="351">
        <v>79.650000000000006</v>
      </c>
      <c r="H52" s="225"/>
      <c r="I52" s="271"/>
    </row>
    <row r="53" spans="1:9" x14ac:dyDescent="0.25">
      <c r="A53" s="256">
        <v>51</v>
      </c>
      <c r="B53" s="167" t="s">
        <v>19</v>
      </c>
      <c r="C53" s="29" t="s">
        <v>532</v>
      </c>
      <c r="D53" s="29"/>
      <c r="E53" s="30">
        <v>0.41399011367755389</v>
      </c>
      <c r="F53" s="31">
        <v>74.920299999999997</v>
      </c>
      <c r="G53" s="351">
        <v>31.02</v>
      </c>
      <c r="H53" s="225"/>
      <c r="I53" s="271"/>
    </row>
    <row r="54" spans="1:9" x14ac:dyDescent="0.25">
      <c r="A54" s="256">
        <v>52</v>
      </c>
      <c r="B54" s="167" t="s">
        <v>19</v>
      </c>
      <c r="C54" s="29" t="s">
        <v>652</v>
      </c>
      <c r="D54" s="29"/>
      <c r="E54" s="30">
        <v>0.41399011367755389</v>
      </c>
      <c r="F54" s="31">
        <v>78.311499999999995</v>
      </c>
      <c r="G54" s="351">
        <v>32.42</v>
      </c>
      <c r="H54" s="225"/>
      <c r="I54" s="271"/>
    </row>
    <row r="55" spans="1:9" x14ac:dyDescent="0.25">
      <c r="A55" s="256">
        <v>53</v>
      </c>
      <c r="B55" s="167" t="s">
        <v>19</v>
      </c>
      <c r="C55" s="29" t="s">
        <v>653</v>
      </c>
      <c r="D55" s="29"/>
      <c r="E55" s="30">
        <v>0.41399011367755389</v>
      </c>
      <c r="F55" s="31">
        <v>353.7131</v>
      </c>
      <c r="G55" s="351">
        <v>146.43</v>
      </c>
      <c r="H55" s="225"/>
      <c r="I55" s="271"/>
    </row>
    <row r="56" spans="1:9" x14ac:dyDescent="0.25">
      <c r="A56" s="256">
        <v>54</v>
      </c>
      <c r="B56" s="167" t="s">
        <v>19</v>
      </c>
      <c r="C56" s="29" t="s">
        <v>654</v>
      </c>
      <c r="D56" s="29"/>
      <c r="E56" s="30">
        <v>0.41399011367755389</v>
      </c>
      <c r="F56" s="31">
        <v>49.293300000000002</v>
      </c>
      <c r="G56" s="351">
        <v>20.41</v>
      </c>
      <c r="H56" s="225"/>
      <c r="I56" s="271"/>
    </row>
    <row r="57" spans="1:9" x14ac:dyDescent="0.25">
      <c r="A57" s="256">
        <v>55</v>
      </c>
      <c r="B57" s="167" t="s">
        <v>19</v>
      </c>
      <c r="C57" s="29" t="s">
        <v>786</v>
      </c>
      <c r="D57" s="29"/>
      <c r="E57" s="30">
        <v>0.41399011367755389</v>
      </c>
      <c r="F57" s="31">
        <v>250.76830000000001</v>
      </c>
      <c r="G57" s="351">
        <v>103.82</v>
      </c>
      <c r="H57" s="225"/>
      <c r="I57" s="271"/>
    </row>
    <row r="58" spans="1:9" x14ac:dyDescent="0.25">
      <c r="A58" s="256">
        <v>56</v>
      </c>
      <c r="B58" s="167" t="s">
        <v>19</v>
      </c>
      <c r="C58" s="29" t="s">
        <v>655</v>
      </c>
      <c r="D58" s="29"/>
      <c r="E58" s="30">
        <v>0.41399011367755389</v>
      </c>
      <c r="F58" s="31">
        <v>58.424599999999998</v>
      </c>
      <c r="G58" s="351">
        <v>24.19</v>
      </c>
      <c r="H58" s="225"/>
      <c r="I58" s="271"/>
    </row>
    <row r="59" spans="1:9" x14ac:dyDescent="0.25">
      <c r="A59" s="256">
        <v>57</v>
      </c>
      <c r="B59" s="167" t="s">
        <v>19</v>
      </c>
      <c r="C59" s="29" t="s">
        <v>656</v>
      </c>
      <c r="D59" s="29"/>
      <c r="E59" s="30">
        <v>0.41399011367755389</v>
      </c>
      <c r="F59" s="31">
        <v>124.1728</v>
      </c>
      <c r="G59" s="351">
        <v>51.41</v>
      </c>
      <c r="H59" s="225"/>
      <c r="I59" s="271"/>
    </row>
    <row r="60" spans="1:9" x14ac:dyDescent="0.25">
      <c r="A60" s="256">
        <v>58</v>
      </c>
      <c r="B60" s="167" t="s">
        <v>19</v>
      </c>
      <c r="C60" s="29" t="s">
        <v>594</v>
      </c>
      <c r="D60" s="29"/>
      <c r="E60" s="30">
        <v>0.41399011367755389</v>
      </c>
      <c r="F60" s="31">
        <v>147.29150000000001</v>
      </c>
      <c r="G60" s="351">
        <v>60.98</v>
      </c>
      <c r="H60" s="225"/>
      <c r="I60" s="271"/>
    </row>
    <row r="61" spans="1:9" x14ac:dyDescent="0.25">
      <c r="A61" s="256">
        <v>59</v>
      </c>
      <c r="B61" s="167" t="s">
        <v>19</v>
      </c>
      <c r="C61" s="29" t="s">
        <v>533</v>
      </c>
      <c r="D61" s="29"/>
      <c r="E61" s="30">
        <v>0.41399011367755389</v>
      </c>
      <c r="F61" s="31">
        <v>3.8412000000000002</v>
      </c>
      <c r="G61" s="351">
        <v>1.59</v>
      </c>
      <c r="H61" s="225"/>
      <c r="I61" s="271"/>
    </row>
    <row r="62" spans="1:9" x14ac:dyDescent="0.25">
      <c r="A62" s="256">
        <v>60</v>
      </c>
      <c r="B62" s="167" t="s">
        <v>19</v>
      </c>
      <c r="C62" s="29" t="s">
        <v>534</v>
      </c>
      <c r="D62" s="29"/>
      <c r="E62" s="30">
        <v>0.41399011367755389</v>
      </c>
      <c r="F62" s="31">
        <v>257.60700000000003</v>
      </c>
      <c r="G62" s="351">
        <v>106.65</v>
      </c>
      <c r="H62" s="225"/>
      <c r="I62" s="271"/>
    </row>
    <row r="63" spans="1:9" x14ac:dyDescent="0.25">
      <c r="A63" s="256">
        <v>61</v>
      </c>
      <c r="B63" s="167" t="s">
        <v>19</v>
      </c>
      <c r="C63" s="29" t="s">
        <v>558</v>
      </c>
      <c r="D63" s="29"/>
      <c r="E63" s="30">
        <v>0.41399011367755389</v>
      </c>
      <c r="F63" s="31">
        <v>43.032600000000002</v>
      </c>
      <c r="G63" s="351">
        <v>17.82</v>
      </c>
      <c r="H63" s="225"/>
      <c r="I63" s="271"/>
    </row>
    <row r="64" spans="1:9" x14ac:dyDescent="0.25">
      <c r="A64" s="256">
        <v>62</v>
      </c>
      <c r="B64" s="167" t="s">
        <v>19</v>
      </c>
      <c r="C64" s="29" t="s">
        <v>535</v>
      </c>
      <c r="D64" s="29"/>
      <c r="E64" s="30">
        <v>0.41399011367755389</v>
      </c>
      <c r="F64" s="31">
        <v>65.411100000000005</v>
      </c>
      <c r="G64" s="351">
        <v>27.08</v>
      </c>
      <c r="H64" s="225"/>
      <c r="I64" s="271"/>
    </row>
    <row r="65" spans="1:9" x14ac:dyDescent="0.25">
      <c r="A65" s="256">
        <v>63</v>
      </c>
      <c r="B65" s="167" t="s">
        <v>19</v>
      </c>
      <c r="C65" s="29" t="s">
        <v>536</v>
      </c>
      <c r="D65" s="29"/>
      <c r="E65" s="30">
        <v>0.41399011367755389</v>
      </c>
      <c r="F65" s="31">
        <v>26.691500000000001</v>
      </c>
      <c r="G65" s="351">
        <v>11.05</v>
      </c>
      <c r="H65" s="225"/>
      <c r="I65" s="271"/>
    </row>
    <row r="66" spans="1:9" x14ac:dyDescent="0.25">
      <c r="A66" s="256">
        <v>64</v>
      </c>
      <c r="B66" s="167" t="s">
        <v>19</v>
      </c>
      <c r="C66" s="29" t="s">
        <v>559</v>
      </c>
      <c r="D66" s="29"/>
      <c r="E66" s="30">
        <v>0.41399011367755389</v>
      </c>
      <c r="F66" s="31">
        <v>924.86329999999998</v>
      </c>
      <c r="G66" s="351">
        <v>382.88</v>
      </c>
      <c r="H66" s="287"/>
      <c r="I66" s="271"/>
    </row>
    <row r="67" spans="1:9" x14ac:dyDescent="0.25">
      <c r="A67" s="256">
        <v>65</v>
      </c>
      <c r="B67" s="167" t="s">
        <v>19</v>
      </c>
      <c r="C67" s="29" t="s">
        <v>31</v>
      </c>
      <c r="D67" s="29"/>
      <c r="E67" s="30">
        <v>0.41399011367755389</v>
      </c>
      <c r="F67" s="31">
        <v>2182.9474</v>
      </c>
      <c r="G67" s="351">
        <v>903.72</v>
      </c>
      <c r="H67" s="225"/>
      <c r="I67" s="271"/>
    </row>
    <row r="68" spans="1:9" x14ac:dyDescent="0.25">
      <c r="A68" s="256">
        <v>66</v>
      </c>
      <c r="B68" s="167" t="s">
        <v>19</v>
      </c>
      <c r="C68" s="29" t="s">
        <v>657</v>
      </c>
      <c r="D68" s="29"/>
      <c r="E68" s="30">
        <v>0.41399011367755389</v>
      </c>
      <c r="F68" s="31">
        <v>51.230200000000004</v>
      </c>
      <c r="G68" s="351">
        <v>21.21</v>
      </c>
      <c r="H68" s="225"/>
      <c r="I68" s="271"/>
    </row>
    <row r="69" spans="1:9" x14ac:dyDescent="0.25">
      <c r="A69" s="256">
        <v>67</v>
      </c>
      <c r="B69" s="167" t="s">
        <v>19</v>
      </c>
      <c r="C69" s="29" t="s">
        <v>537</v>
      </c>
      <c r="D69" s="29"/>
      <c r="E69" s="30">
        <v>0.41399011367755389</v>
      </c>
      <c r="F69" s="31">
        <v>167.51140000000001</v>
      </c>
      <c r="G69" s="351">
        <v>69.349999999999994</v>
      </c>
      <c r="H69" s="225"/>
      <c r="I69" s="271"/>
    </row>
    <row r="70" spans="1:9" x14ac:dyDescent="0.25">
      <c r="A70" s="256">
        <v>68</v>
      </c>
      <c r="B70" s="167" t="s">
        <v>19</v>
      </c>
      <c r="C70" s="29" t="s">
        <v>833</v>
      </c>
      <c r="D70" s="29"/>
      <c r="E70" s="30">
        <v>0.41399011367755389</v>
      </c>
      <c r="F70" s="31">
        <v>74.581000000000003</v>
      </c>
      <c r="G70" s="351">
        <v>30.88</v>
      </c>
      <c r="H70" s="225"/>
      <c r="I70" s="271"/>
    </row>
    <row r="71" spans="1:9" x14ac:dyDescent="0.25">
      <c r="A71" s="256">
        <v>69</v>
      </c>
      <c r="B71" s="167" t="s">
        <v>19</v>
      </c>
      <c r="C71" s="29" t="s">
        <v>658</v>
      </c>
      <c r="D71" s="29"/>
      <c r="E71" s="30">
        <v>0.41399011367755389</v>
      </c>
      <c r="F71" s="31">
        <v>102.50700000000001</v>
      </c>
      <c r="G71" s="351">
        <v>42.44</v>
      </c>
      <c r="H71" s="225"/>
      <c r="I71" s="271"/>
    </row>
    <row r="72" spans="1:9" x14ac:dyDescent="0.25">
      <c r="A72" s="256">
        <v>70</v>
      </c>
      <c r="B72" s="167" t="s">
        <v>19</v>
      </c>
      <c r="C72" s="29" t="s">
        <v>427</v>
      </c>
      <c r="D72" s="29"/>
      <c r="E72" s="30">
        <v>0.41399011367755389</v>
      </c>
      <c r="F72" s="31">
        <v>133.0368</v>
      </c>
      <c r="G72" s="351">
        <v>55.08</v>
      </c>
      <c r="H72" s="225"/>
      <c r="I72" s="271"/>
    </row>
    <row r="73" spans="1:9" x14ac:dyDescent="0.25">
      <c r="A73" s="256">
        <v>71</v>
      </c>
      <c r="B73" s="167" t="s">
        <v>19</v>
      </c>
      <c r="C73" s="29" t="s">
        <v>834</v>
      </c>
      <c r="D73" s="29"/>
      <c r="E73" s="30">
        <v>0.41399011367755389</v>
      </c>
      <c r="F73" s="31">
        <v>48.130400000000002</v>
      </c>
      <c r="G73" s="351">
        <v>19.93</v>
      </c>
      <c r="H73" s="225"/>
      <c r="I73" s="271"/>
    </row>
    <row r="74" spans="1:9" x14ac:dyDescent="0.25">
      <c r="A74" s="256">
        <v>72</v>
      </c>
      <c r="B74" s="167" t="s">
        <v>19</v>
      </c>
      <c r="C74" s="29" t="s">
        <v>32</v>
      </c>
      <c r="D74" s="29"/>
      <c r="E74" s="30">
        <v>0.41399011367755389</v>
      </c>
      <c r="F74" s="31">
        <v>90.2577</v>
      </c>
      <c r="G74" s="351">
        <v>37.369999999999997</v>
      </c>
      <c r="H74" s="225"/>
      <c r="I74" s="271"/>
    </row>
    <row r="75" spans="1:9" x14ac:dyDescent="0.25">
      <c r="A75" s="256">
        <v>73</v>
      </c>
      <c r="B75" s="167" t="s">
        <v>19</v>
      </c>
      <c r="C75" s="29" t="s">
        <v>409</v>
      </c>
      <c r="D75" s="29"/>
      <c r="E75" s="30">
        <v>0.41399011367755389</v>
      </c>
      <c r="F75" s="31">
        <v>97.950800000000001</v>
      </c>
      <c r="G75" s="351">
        <v>40.549999999999997</v>
      </c>
      <c r="H75" s="225"/>
      <c r="I75" s="271"/>
    </row>
    <row r="76" spans="1:9" x14ac:dyDescent="0.25">
      <c r="A76" s="256">
        <v>74</v>
      </c>
      <c r="B76" s="167" t="s">
        <v>19</v>
      </c>
      <c r="C76" s="29" t="s">
        <v>872</v>
      </c>
      <c r="D76" s="29"/>
      <c r="E76" s="30">
        <v>0.41399011367755389</v>
      </c>
      <c r="F76" s="31">
        <v>65.257099999999994</v>
      </c>
      <c r="G76" s="351">
        <v>27.02</v>
      </c>
      <c r="H76" s="225"/>
      <c r="I76" s="271"/>
    </row>
    <row r="77" spans="1:9" x14ac:dyDescent="0.25">
      <c r="A77" s="256">
        <v>75</v>
      </c>
      <c r="B77" s="167" t="s">
        <v>19</v>
      </c>
      <c r="C77" s="29" t="s">
        <v>538</v>
      </c>
      <c r="D77" s="29"/>
      <c r="E77" s="30">
        <v>0.41399011367755389</v>
      </c>
      <c r="F77" s="31">
        <v>300.8673</v>
      </c>
      <c r="G77" s="351">
        <v>124.56</v>
      </c>
      <c r="H77" s="225"/>
      <c r="I77" s="271"/>
    </row>
    <row r="78" spans="1:9" x14ac:dyDescent="0.25">
      <c r="A78" s="256">
        <v>76</v>
      </c>
      <c r="B78" s="167" t="s">
        <v>19</v>
      </c>
      <c r="C78" s="29" t="s">
        <v>659</v>
      </c>
      <c r="D78" s="29"/>
      <c r="E78" s="30">
        <v>0.41399011367755389</v>
      </c>
      <c r="F78" s="31">
        <v>211.96100000000001</v>
      </c>
      <c r="G78" s="351">
        <v>87.75</v>
      </c>
      <c r="H78" s="225"/>
      <c r="I78" s="271"/>
    </row>
    <row r="79" spans="1:9" x14ac:dyDescent="0.25">
      <c r="A79" s="256">
        <v>77</v>
      </c>
      <c r="B79" s="167" t="s">
        <v>19</v>
      </c>
      <c r="C79" s="29" t="s">
        <v>851</v>
      </c>
      <c r="D79" s="29"/>
      <c r="E79" s="30">
        <v>0.41399011367755389</v>
      </c>
      <c r="F79" s="31">
        <v>350.9128</v>
      </c>
      <c r="G79" s="351">
        <v>145.27000000000001</v>
      </c>
      <c r="H79" s="225"/>
      <c r="I79" s="271"/>
    </row>
    <row r="80" spans="1:9" x14ac:dyDescent="0.25">
      <c r="A80" s="256">
        <v>78</v>
      </c>
      <c r="B80" s="167" t="s">
        <v>19</v>
      </c>
      <c r="C80" s="29" t="s">
        <v>621</v>
      </c>
      <c r="D80" s="29"/>
      <c r="E80" s="30">
        <v>0.41399011367755389</v>
      </c>
      <c r="F80" s="31">
        <v>145.42939999999999</v>
      </c>
      <c r="G80" s="351">
        <v>60.21</v>
      </c>
      <c r="H80" s="225"/>
      <c r="I80" s="271"/>
    </row>
    <row r="81" spans="1:9" x14ac:dyDescent="0.25">
      <c r="A81" s="256">
        <v>79</v>
      </c>
      <c r="B81" s="167" t="s">
        <v>19</v>
      </c>
      <c r="C81" s="29" t="s">
        <v>660</v>
      </c>
      <c r="D81" s="29"/>
      <c r="E81" s="30">
        <v>0.41399011367755389</v>
      </c>
      <c r="F81" s="31">
        <v>50.483699999999999</v>
      </c>
      <c r="G81" s="351">
        <v>20.9</v>
      </c>
      <c r="H81" s="225"/>
      <c r="I81" s="271"/>
    </row>
    <row r="82" spans="1:9" x14ac:dyDescent="0.25">
      <c r="A82" s="256">
        <v>80</v>
      </c>
      <c r="B82" s="167" t="s">
        <v>19</v>
      </c>
      <c r="C82" s="29" t="s">
        <v>661</v>
      </c>
      <c r="D82" s="29"/>
      <c r="E82" s="30">
        <v>0.41399011367755389</v>
      </c>
      <c r="F82" s="31">
        <v>42.4893</v>
      </c>
      <c r="G82" s="351">
        <v>17.59</v>
      </c>
      <c r="H82" s="225"/>
      <c r="I82" s="271"/>
    </row>
    <row r="83" spans="1:9" x14ac:dyDescent="0.25">
      <c r="A83" s="256">
        <v>81</v>
      </c>
      <c r="B83" s="167" t="s">
        <v>19</v>
      </c>
      <c r="C83" s="29" t="s">
        <v>662</v>
      </c>
      <c r="D83" s="29"/>
      <c r="E83" s="30">
        <v>0.41399011367755389</v>
      </c>
      <c r="F83" s="31">
        <v>154.71690000000001</v>
      </c>
      <c r="G83" s="351">
        <v>64.05</v>
      </c>
      <c r="H83" s="225"/>
      <c r="I83" s="271"/>
    </row>
    <row r="84" spans="1:9" x14ac:dyDescent="0.25">
      <c r="A84" s="256">
        <v>82</v>
      </c>
      <c r="B84" s="167" t="s">
        <v>19</v>
      </c>
      <c r="C84" s="29" t="s">
        <v>663</v>
      </c>
      <c r="D84" s="29"/>
      <c r="E84" s="30">
        <v>0.41399011367755389</v>
      </c>
      <c r="F84" s="31">
        <v>37.658299999999997</v>
      </c>
      <c r="G84" s="351">
        <v>15.59</v>
      </c>
      <c r="H84" s="225"/>
      <c r="I84" s="271"/>
    </row>
    <row r="85" spans="1:9" x14ac:dyDescent="0.25">
      <c r="A85" s="256">
        <v>83</v>
      </c>
      <c r="B85" s="167" t="s">
        <v>19</v>
      </c>
      <c r="C85" s="29" t="s">
        <v>664</v>
      </c>
      <c r="D85" s="29"/>
      <c r="E85" s="30">
        <v>0.41399011367755389</v>
      </c>
      <c r="F85" s="31">
        <v>143.13900000000001</v>
      </c>
      <c r="G85" s="351">
        <v>59.26</v>
      </c>
      <c r="H85" s="225"/>
      <c r="I85" s="271"/>
    </row>
    <row r="86" spans="1:9" x14ac:dyDescent="0.25">
      <c r="A86" s="256">
        <v>84</v>
      </c>
      <c r="B86" s="167" t="s">
        <v>19</v>
      </c>
      <c r="C86" s="29" t="s">
        <v>665</v>
      </c>
      <c r="D86" s="29"/>
      <c r="E86" s="30">
        <v>0.41399011367755389</v>
      </c>
      <c r="F86" s="31">
        <v>678.18560000000002</v>
      </c>
      <c r="G86" s="351">
        <v>280.76</v>
      </c>
      <c r="H86" s="287"/>
      <c r="I86" s="271"/>
    </row>
    <row r="87" spans="1:9" x14ac:dyDescent="0.25">
      <c r="A87" s="256">
        <v>85</v>
      </c>
      <c r="B87" s="167" t="s">
        <v>19</v>
      </c>
      <c r="C87" s="29" t="s">
        <v>433</v>
      </c>
      <c r="D87" s="29"/>
      <c r="E87" s="30">
        <v>0.41399011367755389</v>
      </c>
      <c r="F87" s="31">
        <v>1473.5804000000001</v>
      </c>
      <c r="G87" s="351">
        <v>610.04999999999995</v>
      </c>
      <c r="H87" s="225"/>
      <c r="I87" s="271"/>
    </row>
    <row r="88" spans="1:9" x14ac:dyDescent="0.25">
      <c r="A88" s="256">
        <v>86</v>
      </c>
      <c r="B88" s="167" t="s">
        <v>19</v>
      </c>
      <c r="C88" s="29" t="s">
        <v>666</v>
      </c>
      <c r="D88" s="29"/>
      <c r="E88" s="30">
        <v>0.41399011367755389</v>
      </c>
      <c r="F88" s="31">
        <v>206.48269999999999</v>
      </c>
      <c r="G88" s="351">
        <v>85.48</v>
      </c>
      <c r="H88" s="225"/>
      <c r="I88" s="271"/>
    </row>
    <row r="89" spans="1:9" x14ac:dyDescent="0.25">
      <c r="A89" s="256">
        <v>87</v>
      </c>
      <c r="B89" s="167" t="s">
        <v>19</v>
      </c>
      <c r="C89" s="29" t="s">
        <v>408</v>
      </c>
      <c r="D89" s="29"/>
      <c r="E89" s="30">
        <v>0.41399011367755389</v>
      </c>
      <c r="F89" s="31">
        <v>278.64</v>
      </c>
      <c r="G89" s="351">
        <v>115.35</v>
      </c>
      <c r="H89" s="225"/>
      <c r="I89" s="271"/>
    </row>
    <row r="90" spans="1:9" x14ac:dyDescent="0.25">
      <c r="A90" s="256">
        <v>88</v>
      </c>
      <c r="B90" s="167" t="s">
        <v>19</v>
      </c>
      <c r="C90" s="29" t="s">
        <v>845</v>
      </c>
      <c r="D90" s="29"/>
      <c r="E90" s="30">
        <v>0.41399011367755389</v>
      </c>
      <c r="F90" s="31">
        <v>98.495900000000006</v>
      </c>
      <c r="G90" s="351">
        <v>40.78</v>
      </c>
      <c r="H90" s="287"/>
      <c r="I90" s="271"/>
    </row>
    <row r="91" spans="1:9" x14ac:dyDescent="0.25">
      <c r="A91" s="256">
        <v>89</v>
      </c>
      <c r="B91" s="167" t="s">
        <v>19</v>
      </c>
      <c r="C91" s="29" t="s">
        <v>33</v>
      </c>
      <c r="D91" s="29"/>
      <c r="E91" s="30">
        <v>0.41399011367755389</v>
      </c>
      <c r="F91" s="31">
        <v>1212.2862</v>
      </c>
      <c r="G91" s="351">
        <v>501.87</v>
      </c>
      <c r="H91" s="225"/>
      <c r="I91" s="271"/>
    </row>
    <row r="92" spans="1:9" x14ac:dyDescent="0.25">
      <c r="A92" s="256">
        <v>90</v>
      </c>
      <c r="B92" s="167" t="s">
        <v>19</v>
      </c>
      <c r="C92" s="29" t="s">
        <v>757</v>
      </c>
      <c r="D92" s="29"/>
      <c r="E92" s="30">
        <v>0.41399011367755389</v>
      </c>
      <c r="F92" s="31">
        <v>520.69889999999998</v>
      </c>
      <c r="G92" s="351">
        <v>215.56</v>
      </c>
      <c r="H92" s="287"/>
      <c r="I92" s="271"/>
    </row>
    <row r="93" spans="1:9" x14ac:dyDescent="0.25">
      <c r="A93" s="256">
        <v>91</v>
      </c>
      <c r="B93" s="167" t="s">
        <v>19</v>
      </c>
      <c r="C93" s="29" t="s">
        <v>560</v>
      </c>
      <c r="D93" s="29"/>
      <c r="E93" s="30">
        <v>0.41399011367755389</v>
      </c>
      <c r="F93" s="31">
        <v>1216.8561</v>
      </c>
      <c r="G93" s="351">
        <v>503.77</v>
      </c>
      <c r="H93" s="225"/>
      <c r="I93" s="271"/>
    </row>
    <row r="94" spans="1:9" x14ac:dyDescent="0.25">
      <c r="A94" s="256">
        <v>92</v>
      </c>
      <c r="B94" s="167" t="s">
        <v>19</v>
      </c>
      <c r="C94" s="29" t="s">
        <v>622</v>
      </c>
      <c r="D94" s="29"/>
      <c r="E94" s="30">
        <v>0.41399011367755389</v>
      </c>
      <c r="F94" s="31">
        <v>73.341200000000001</v>
      </c>
      <c r="G94" s="351">
        <v>30.36</v>
      </c>
      <c r="H94" s="225"/>
      <c r="I94" s="271"/>
    </row>
    <row r="95" spans="1:9" x14ac:dyDescent="0.25">
      <c r="A95" s="256">
        <v>93</v>
      </c>
      <c r="B95" s="167" t="s">
        <v>19</v>
      </c>
      <c r="C95" s="29" t="s">
        <v>667</v>
      </c>
      <c r="D95" s="29"/>
      <c r="E95" s="30">
        <v>0.41399011367755389</v>
      </c>
      <c r="F95" s="31">
        <v>66.058499999999995</v>
      </c>
      <c r="G95" s="351">
        <v>27.35</v>
      </c>
      <c r="H95" s="225"/>
      <c r="I95" s="271"/>
    </row>
    <row r="96" spans="1:9" x14ac:dyDescent="0.25">
      <c r="A96" s="256">
        <v>94</v>
      </c>
      <c r="B96" s="167" t="s">
        <v>19</v>
      </c>
      <c r="C96" s="29" t="s">
        <v>668</v>
      </c>
      <c r="D96" s="29"/>
      <c r="E96" s="30">
        <v>0.41399011367755389</v>
      </c>
      <c r="F96" s="31">
        <v>1088.4129</v>
      </c>
      <c r="G96" s="351">
        <v>450.59</v>
      </c>
      <c r="H96" s="287"/>
      <c r="I96" s="271"/>
    </row>
    <row r="97" spans="1:9" x14ac:dyDescent="0.25">
      <c r="A97" s="256">
        <v>95</v>
      </c>
      <c r="B97" s="167" t="s">
        <v>19</v>
      </c>
      <c r="C97" s="29" t="s">
        <v>835</v>
      </c>
      <c r="D97" s="29"/>
      <c r="E97" s="30">
        <v>0.41399011367755389</v>
      </c>
      <c r="F97" s="31">
        <v>339.0324</v>
      </c>
      <c r="G97" s="351">
        <v>140.36000000000001</v>
      </c>
      <c r="H97" s="225"/>
      <c r="I97" s="271"/>
    </row>
    <row r="98" spans="1:9" x14ac:dyDescent="0.25">
      <c r="A98" s="256">
        <v>96</v>
      </c>
      <c r="B98" s="167" t="s">
        <v>19</v>
      </c>
      <c r="C98" s="29" t="s">
        <v>669</v>
      </c>
      <c r="D98" s="29"/>
      <c r="E98" s="30">
        <v>0.41399011367755389</v>
      </c>
      <c r="F98" s="31">
        <v>103.1795</v>
      </c>
      <c r="G98" s="351">
        <v>42.72</v>
      </c>
      <c r="H98" s="225"/>
      <c r="I98" s="271"/>
    </row>
    <row r="99" spans="1:9" x14ac:dyDescent="0.25">
      <c r="A99" s="256">
        <v>97</v>
      </c>
      <c r="B99" s="167" t="s">
        <v>19</v>
      </c>
      <c r="C99" s="29" t="s">
        <v>943</v>
      </c>
      <c r="D99" s="29"/>
      <c r="E99" s="30">
        <v>0.41399011367755389</v>
      </c>
      <c r="F99" s="31">
        <v>370.5369</v>
      </c>
      <c r="G99" s="351">
        <v>153.4</v>
      </c>
      <c r="H99" s="225"/>
      <c r="I99" s="271"/>
    </row>
    <row r="100" spans="1:9" x14ac:dyDescent="0.25">
      <c r="A100" s="256">
        <v>98</v>
      </c>
      <c r="B100" s="167" t="s">
        <v>19</v>
      </c>
      <c r="C100" s="29" t="s">
        <v>670</v>
      </c>
      <c r="D100" s="29"/>
      <c r="E100" s="30">
        <v>0.41399011367755389</v>
      </c>
      <c r="F100" s="31">
        <v>358.38600000000002</v>
      </c>
      <c r="G100" s="351">
        <v>148.37</v>
      </c>
      <c r="H100" s="225"/>
      <c r="I100" s="271"/>
    </row>
    <row r="101" spans="1:9" x14ac:dyDescent="0.25">
      <c r="A101" s="256">
        <v>99</v>
      </c>
      <c r="B101" s="167" t="s">
        <v>19</v>
      </c>
      <c r="C101" s="29" t="s">
        <v>595</v>
      </c>
      <c r="D101" s="29"/>
      <c r="E101" s="30">
        <v>0.41399011367755389</v>
      </c>
      <c r="F101" s="31">
        <v>184.1558</v>
      </c>
      <c r="G101" s="351">
        <v>76.239999999999995</v>
      </c>
      <c r="H101" s="225"/>
      <c r="I101" s="271"/>
    </row>
    <row r="102" spans="1:9" x14ac:dyDescent="0.25">
      <c r="A102" s="256">
        <v>100</v>
      </c>
      <c r="B102" s="167" t="s">
        <v>19</v>
      </c>
      <c r="C102" s="29" t="s">
        <v>596</v>
      </c>
      <c r="D102" s="29"/>
      <c r="E102" s="30">
        <v>0.41399011367755389</v>
      </c>
      <c r="F102" s="31">
        <v>58.337899999999998</v>
      </c>
      <c r="G102" s="351">
        <v>24.15</v>
      </c>
      <c r="H102" s="225"/>
      <c r="I102" s="271"/>
    </row>
    <row r="103" spans="1:9" x14ac:dyDescent="0.25">
      <c r="A103" s="256">
        <v>101</v>
      </c>
      <c r="B103" s="167" t="s">
        <v>19</v>
      </c>
      <c r="C103" s="29" t="s">
        <v>34</v>
      </c>
      <c r="D103" s="29"/>
      <c r="E103" s="30">
        <v>0.41399011367755389</v>
      </c>
      <c r="F103" s="31">
        <v>9494.8742000000002</v>
      </c>
      <c r="G103" s="351">
        <v>3930.78</v>
      </c>
      <c r="H103" s="287"/>
      <c r="I103" s="271"/>
    </row>
    <row r="104" spans="1:9" x14ac:dyDescent="0.25">
      <c r="A104" s="256">
        <v>102</v>
      </c>
      <c r="B104" s="167" t="s">
        <v>19</v>
      </c>
      <c r="C104" s="29" t="s">
        <v>598</v>
      </c>
      <c r="D104" s="29"/>
      <c r="E104" s="30">
        <v>0.41399011367755389</v>
      </c>
      <c r="F104" s="31">
        <v>72.642300000000006</v>
      </c>
      <c r="G104" s="351">
        <v>30.07</v>
      </c>
      <c r="H104" s="225"/>
      <c r="I104" s="271"/>
    </row>
    <row r="105" spans="1:9" x14ac:dyDescent="0.25">
      <c r="A105" s="256">
        <v>103</v>
      </c>
      <c r="B105" s="167" t="s">
        <v>19</v>
      </c>
      <c r="C105" s="29" t="s">
        <v>35</v>
      </c>
      <c r="D105" s="29"/>
      <c r="E105" s="30">
        <v>0.41399011367755389</v>
      </c>
      <c r="F105" s="31">
        <v>748.04160000000002</v>
      </c>
      <c r="G105" s="351">
        <v>309.68</v>
      </c>
      <c r="H105" s="287"/>
      <c r="I105" s="271"/>
    </row>
    <row r="106" spans="1:9" x14ac:dyDescent="0.25">
      <c r="A106" s="256">
        <v>104</v>
      </c>
      <c r="B106" s="167" t="s">
        <v>19</v>
      </c>
      <c r="C106" s="29" t="s">
        <v>671</v>
      </c>
      <c r="D106" s="29"/>
      <c r="E106" s="30">
        <v>0.41399011367755389</v>
      </c>
      <c r="F106" s="31">
        <v>54.426400000000001</v>
      </c>
      <c r="G106" s="351">
        <v>22.53</v>
      </c>
      <c r="H106" s="225"/>
      <c r="I106" s="271"/>
    </row>
    <row r="107" spans="1:9" x14ac:dyDescent="0.25">
      <c r="A107" s="256">
        <v>105</v>
      </c>
      <c r="B107" s="167" t="s">
        <v>19</v>
      </c>
      <c r="C107" s="29" t="s">
        <v>328</v>
      </c>
      <c r="D107" s="29"/>
      <c r="E107" s="30">
        <v>0.41399011367755389</v>
      </c>
      <c r="F107" s="31">
        <v>600.72389999999996</v>
      </c>
      <c r="G107" s="351">
        <v>248.69</v>
      </c>
      <c r="H107" s="225"/>
      <c r="I107" s="271"/>
    </row>
    <row r="108" spans="1:9" x14ac:dyDescent="0.25">
      <c r="A108" s="256">
        <v>106</v>
      </c>
      <c r="B108" s="167" t="s">
        <v>19</v>
      </c>
      <c r="C108" s="29" t="s">
        <v>672</v>
      </c>
      <c r="D108" s="29"/>
      <c r="E108" s="30">
        <v>0.41399011367755389</v>
      </c>
      <c r="F108" s="31">
        <v>56.417999999999999</v>
      </c>
      <c r="G108" s="351">
        <v>23.36</v>
      </c>
      <c r="H108" s="225"/>
      <c r="I108" s="271"/>
    </row>
    <row r="109" spans="1:9" x14ac:dyDescent="0.25">
      <c r="A109" s="256">
        <v>107</v>
      </c>
      <c r="B109" s="167" t="s">
        <v>19</v>
      </c>
      <c r="C109" s="29" t="s">
        <v>796</v>
      </c>
      <c r="D109" s="29"/>
      <c r="E109" s="30">
        <v>0.41399011367755389</v>
      </c>
      <c r="F109" s="31">
        <v>120.4954</v>
      </c>
      <c r="G109" s="351">
        <v>49.88</v>
      </c>
      <c r="H109" s="225"/>
      <c r="I109" s="271"/>
    </row>
    <row r="110" spans="1:9" x14ac:dyDescent="0.25">
      <c r="A110" s="256">
        <v>108</v>
      </c>
      <c r="B110" s="167" t="s">
        <v>19</v>
      </c>
      <c r="C110" s="29" t="s">
        <v>404</v>
      </c>
      <c r="D110" s="29"/>
      <c r="E110" s="30">
        <v>0.41399011367755389</v>
      </c>
      <c r="F110" s="31">
        <v>67.967699999999994</v>
      </c>
      <c r="G110" s="351">
        <v>28.14</v>
      </c>
      <c r="H110" s="225"/>
      <c r="I110" s="271"/>
    </row>
    <row r="111" spans="1:9" x14ac:dyDescent="0.25">
      <c r="A111" s="256">
        <v>109</v>
      </c>
      <c r="B111" s="167" t="s">
        <v>19</v>
      </c>
      <c r="C111" s="29" t="s">
        <v>403</v>
      </c>
      <c r="D111" s="29"/>
      <c r="E111" s="30">
        <v>0.41399011367755389</v>
      </c>
      <c r="F111" s="31">
        <v>97.6828</v>
      </c>
      <c r="G111" s="351">
        <v>40.44</v>
      </c>
      <c r="H111" s="225"/>
      <c r="I111" s="271"/>
    </row>
    <row r="112" spans="1:9" x14ac:dyDescent="0.25">
      <c r="A112" s="256">
        <v>110</v>
      </c>
      <c r="B112" s="167" t="s">
        <v>19</v>
      </c>
      <c r="C112" s="29" t="s">
        <v>434</v>
      </c>
      <c r="D112" s="29"/>
      <c r="E112" s="30">
        <v>0.41399011367755389</v>
      </c>
      <c r="F112" s="31">
        <v>144.1979</v>
      </c>
      <c r="G112" s="351">
        <v>59.7</v>
      </c>
      <c r="H112" s="225"/>
      <c r="I112" s="271"/>
    </row>
    <row r="113" spans="1:9" x14ac:dyDescent="0.25">
      <c r="A113" s="256">
        <v>111</v>
      </c>
      <c r="B113" s="167" t="s">
        <v>19</v>
      </c>
      <c r="C113" s="29" t="s">
        <v>435</v>
      </c>
      <c r="D113" s="29"/>
      <c r="E113" s="30">
        <v>0.41399011367755389</v>
      </c>
      <c r="F113" s="31">
        <v>56.287199999999999</v>
      </c>
      <c r="G113" s="351">
        <v>23.3</v>
      </c>
      <c r="H113" s="225"/>
      <c r="I113" s="271"/>
    </row>
    <row r="114" spans="1:9" x14ac:dyDescent="0.25">
      <c r="A114" s="256">
        <v>112</v>
      </c>
      <c r="B114" s="167" t="s">
        <v>19</v>
      </c>
      <c r="C114" s="29" t="s">
        <v>436</v>
      </c>
      <c r="D114" s="29"/>
      <c r="E114" s="30">
        <v>0.41399011367755389</v>
      </c>
      <c r="F114" s="31">
        <v>81.709599999999995</v>
      </c>
      <c r="G114" s="351">
        <v>33.83</v>
      </c>
      <c r="H114" s="225"/>
      <c r="I114" s="271"/>
    </row>
    <row r="115" spans="1:9" x14ac:dyDescent="0.25">
      <c r="A115" s="256">
        <v>113</v>
      </c>
      <c r="B115" s="167" t="s">
        <v>19</v>
      </c>
      <c r="C115" s="29" t="s">
        <v>36</v>
      </c>
      <c r="D115" s="29"/>
      <c r="E115" s="30">
        <v>0.41399011367755389</v>
      </c>
      <c r="F115" s="31">
        <v>238.50040000000001</v>
      </c>
      <c r="G115" s="351">
        <v>98.74</v>
      </c>
      <c r="H115" s="225"/>
      <c r="I115" s="271"/>
    </row>
    <row r="116" spans="1:9" x14ac:dyDescent="0.25">
      <c r="A116" s="256">
        <v>114</v>
      </c>
      <c r="B116" s="167" t="s">
        <v>19</v>
      </c>
      <c r="C116" s="29" t="s">
        <v>623</v>
      </c>
      <c r="D116" s="29"/>
      <c r="E116" s="30">
        <v>0.41399011367755389</v>
      </c>
      <c r="F116" s="31">
        <v>156.58969999999999</v>
      </c>
      <c r="G116" s="351">
        <v>64.83</v>
      </c>
      <c r="H116" s="225"/>
      <c r="I116" s="271"/>
    </row>
    <row r="117" spans="1:9" x14ac:dyDescent="0.25">
      <c r="A117" s="256">
        <v>115</v>
      </c>
      <c r="B117" s="167" t="s">
        <v>19</v>
      </c>
      <c r="C117" s="29" t="s">
        <v>624</v>
      </c>
      <c r="D117" s="29"/>
      <c r="E117" s="30">
        <v>0.41399011367755389</v>
      </c>
      <c r="F117" s="31">
        <v>297.11410000000001</v>
      </c>
      <c r="G117" s="351">
        <v>123</v>
      </c>
      <c r="H117" s="225"/>
      <c r="I117" s="271"/>
    </row>
    <row r="118" spans="1:9" x14ac:dyDescent="0.25">
      <c r="A118" s="256">
        <v>116</v>
      </c>
      <c r="B118" s="167" t="s">
        <v>19</v>
      </c>
      <c r="C118" s="29" t="s">
        <v>37</v>
      </c>
      <c r="D118" s="29"/>
      <c r="E118" s="30">
        <v>0.41399011367755389</v>
      </c>
      <c r="F118" s="31">
        <v>1446.0787</v>
      </c>
      <c r="G118" s="351">
        <v>598.66</v>
      </c>
      <c r="H118" s="287"/>
      <c r="I118" s="271"/>
    </row>
    <row r="119" spans="1:9" x14ac:dyDescent="0.25">
      <c r="A119" s="256">
        <v>117</v>
      </c>
      <c r="B119" s="167" t="s">
        <v>19</v>
      </c>
      <c r="C119" s="29" t="s">
        <v>787</v>
      </c>
      <c r="D119" s="29"/>
      <c r="E119" s="30">
        <v>0.41399011367755389</v>
      </c>
      <c r="F119" s="31">
        <v>76.106499999999997</v>
      </c>
      <c r="G119" s="351">
        <v>31.51</v>
      </c>
      <c r="H119" s="225"/>
      <c r="I119" s="271"/>
    </row>
    <row r="120" spans="1:9" x14ac:dyDescent="0.25">
      <c r="A120" s="256">
        <v>118</v>
      </c>
      <c r="B120" s="167" t="s">
        <v>19</v>
      </c>
      <c r="C120" s="29" t="s">
        <v>297</v>
      </c>
      <c r="D120" s="29"/>
      <c r="E120" s="30">
        <v>0.41399011367755389</v>
      </c>
      <c r="F120" s="31">
        <v>726.26099999999997</v>
      </c>
      <c r="G120" s="351">
        <v>300.66000000000003</v>
      </c>
      <c r="H120" s="225"/>
      <c r="I120" s="271"/>
    </row>
    <row r="121" spans="1:9" x14ac:dyDescent="0.25">
      <c r="A121" s="256">
        <v>119</v>
      </c>
      <c r="B121" s="167" t="s">
        <v>19</v>
      </c>
      <c r="C121" s="29" t="s">
        <v>38</v>
      </c>
      <c r="D121" s="29"/>
      <c r="E121" s="30">
        <v>0.41399011367755389</v>
      </c>
      <c r="F121" s="31">
        <v>194.6019</v>
      </c>
      <c r="G121" s="351">
        <v>80.56</v>
      </c>
      <c r="H121" s="225"/>
      <c r="I121" s="271"/>
    </row>
    <row r="122" spans="1:9" x14ac:dyDescent="0.25">
      <c r="A122" s="256">
        <v>120</v>
      </c>
      <c r="B122" s="167" t="s">
        <v>19</v>
      </c>
      <c r="C122" s="29" t="s">
        <v>788</v>
      </c>
      <c r="D122" s="29"/>
      <c r="E122" s="30">
        <v>0.41399011367755389</v>
      </c>
      <c r="F122" s="31">
        <v>105.6407</v>
      </c>
      <c r="G122" s="351">
        <v>43.73</v>
      </c>
      <c r="H122" s="225"/>
      <c r="I122" s="271"/>
    </row>
    <row r="123" spans="1:9" x14ac:dyDescent="0.25">
      <c r="A123" s="256">
        <v>121</v>
      </c>
      <c r="B123" s="167" t="s">
        <v>19</v>
      </c>
      <c r="C123" s="29" t="s">
        <v>789</v>
      </c>
      <c r="D123" s="29"/>
      <c r="E123" s="30">
        <v>0.41399011367755389</v>
      </c>
      <c r="F123" s="31">
        <v>63.278399999999998</v>
      </c>
      <c r="G123" s="351">
        <v>26.2</v>
      </c>
      <c r="H123" s="225"/>
      <c r="I123" s="271"/>
    </row>
    <row r="124" spans="1:9" x14ac:dyDescent="0.25">
      <c r="A124" s="256">
        <v>122</v>
      </c>
      <c r="B124" s="167" t="s">
        <v>19</v>
      </c>
      <c r="C124" s="29" t="s">
        <v>790</v>
      </c>
      <c r="D124" s="29"/>
      <c r="E124" s="30">
        <v>0.41399011367755389</v>
      </c>
      <c r="F124" s="31">
        <v>58.8322</v>
      </c>
      <c r="G124" s="351">
        <v>24.36</v>
      </c>
      <c r="H124" s="225"/>
      <c r="I124" s="271"/>
    </row>
    <row r="125" spans="1:9" x14ac:dyDescent="0.25">
      <c r="A125" s="256">
        <v>123</v>
      </c>
      <c r="B125" s="167" t="s">
        <v>19</v>
      </c>
      <c r="C125" s="29" t="s">
        <v>797</v>
      </c>
      <c r="D125" s="29"/>
      <c r="E125" s="30">
        <v>0.41399011367755389</v>
      </c>
      <c r="F125" s="31">
        <v>121.1144</v>
      </c>
      <c r="G125" s="351">
        <v>50.14</v>
      </c>
      <c r="H125" s="225"/>
      <c r="I125" s="271"/>
    </row>
    <row r="126" spans="1:9" x14ac:dyDescent="0.25">
      <c r="A126" s="256">
        <v>124</v>
      </c>
      <c r="B126" s="167" t="s">
        <v>19</v>
      </c>
      <c r="C126" s="29" t="s">
        <v>768</v>
      </c>
      <c r="D126" s="29"/>
      <c r="E126" s="30">
        <v>0.41399011367755389</v>
      </c>
      <c r="F126" s="31">
        <v>36.474299999999999</v>
      </c>
      <c r="G126" s="351">
        <v>15.1</v>
      </c>
      <c r="H126" s="225"/>
      <c r="I126" s="271"/>
    </row>
    <row r="127" spans="1:9" x14ac:dyDescent="0.25">
      <c r="A127" s="256">
        <v>125</v>
      </c>
      <c r="B127" s="167" t="s">
        <v>19</v>
      </c>
      <c r="C127" s="29" t="s">
        <v>887</v>
      </c>
      <c r="D127" s="29"/>
      <c r="E127" s="30">
        <v>0.41399011367755389</v>
      </c>
      <c r="F127" s="31">
        <v>209.21770000000001</v>
      </c>
      <c r="G127" s="351">
        <v>86.61</v>
      </c>
      <c r="H127" s="225"/>
      <c r="I127" s="271"/>
    </row>
    <row r="128" spans="1:9" x14ac:dyDescent="0.25">
      <c r="A128" s="256">
        <v>126</v>
      </c>
      <c r="B128" s="167" t="s">
        <v>19</v>
      </c>
      <c r="C128" s="29" t="s">
        <v>437</v>
      </c>
      <c r="D128" s="29"/>
      <c r="E128" s="30">
        <v>0.41399011367755389</v>
      </c>
      <c r="F128" s="31">
        <v>80.548000000000002</v>
      </c>
      <c r="G128" s="351">
        <v>33.35</v>
      </c>
      <c r="H128" s="225"/>
      <c r="I128" s="271"/>
    </row>
    <row r="129" spans="1:9" x14ac:dyDescent="0.25">
      <c r="A129" s="256">
        <v>127</v>
      </c>
      <c r="B129" s="167" t="s">
        <v>19</v>
      </c>
      <c r="C129" s="29" t="s">
        <v>438</v>
      </c>
      <c r="D129" s="29"/>
      <c r="E129" s="30">
        <v>0.41399011367755389</v>
      </c>
      <c r="F129" s="31">
        <v>92.174999999999997</v>
      </c>
      <c r="G129" s="351">
        <v>38.159999999999997</v>
      </c>
      <c r="H129" s="225"/>
      <c r="I129" s="271"/>
    </row>
    <row r="130" spans="1:9" x14ac:dyDescent="0.25">
      <c r="A130" s="256">
        <v>128</v>
      </c>
      <c r="B130" s="167" t="s">
        <v>19</v>
      </c>
      <c r="C130" s="29" t="s">
        <v>924</v>
      </c>
      <c r="D130" s="29"/>
      <c r="E130" s="30">
        <v>0.41399011367755389</v>
      </c>
      <c r="F130" s="31">
        <v>100.50749999999999</v>
      </c>
      <c r="G130" s="351">
        <v>41.61</v>
      </c>
      <c r="H130" s="225"/>
      <c r="I130" s="271"/>
    </row>
    <row r="131" spans="1:9" x14ac:dyDescent="0.25">
      <c r="A131" s="256">
        <v>129</v>
      </c>
      <c r="B131" s="167" t="s">
        <v>19</v>
      </c>
      <c r="C131" s="29" t="s">
        <v>561</v>
      </c>
      <c r="D131" s="29"/>
      <c r="E131" s="30">
        <v>0.41399011367755389</v>
      </c>
      <c r="F131" s="31">
        <v>175.34809999999999</v>
      </c>
      <c r="G131" s="351">
        <v>72.59</v>
      </c>
      <c r="H131" s="225"/>
      <c r="I131" s="271"/>
    </row>
    <row r="132" spans="1:9" x14ac:dyDescent="0.25">
      <c r="A132" s="256">
        <v>130</v>
      </c>
      <c r="B132" s="167" t="s">
        <v>19</v>
      </c>
      <c r="C132" s="29" t="s">
        <v>439</v>
      </c>
      <c r="D132" s="29"/>
      <c r="E132" s="30">
        <v>0.41399011367755389</v>
      </c>
      <c r="F132" s="31">
        <v>472.81880000000001</v>
      </c>
      <c r="G132" s="351">
        <v>195.74</v>
      </c>
      <c r="H132" s="225"/>
      <c r="I132" s="271"/>
    </row>
    <row r="133" spans="1:9" x14ac:dyDescent="0.25">
      <c r="A133" s="256">
        <v>131</v>
      </c>
      <c r="B133" s="167" t="s">
        <v>19</v>
      </c>
      <c r="C133" s="29" t="s">
        <v>347</v>
      </c>
      <c r="D133" s="29"/>
      <c r="E133" s="30">
        <v>0.41399011367755389</v>
      </c>
      <c r="F133" s="31">
        <v>82.814499999999995</v>
      </c>
      <c r="G133" s="351">
        <v>34.28</v>
      </c>
      <c r="H133" s="225"/>
      <c r="I133" s="271"/>
    </row>
    <row r="134" spans="1:9" x14ac:dyDescent="0.25">
      <c r="A134" s="256">
        <v>132</v>
      </c>
      <c r="B134" s="167" t="s">
        <v>19</v>
      </c>
      <c r="C134" s="29" t="s">
        <v>341</v>
      </c>
      <c r="D134" s="29"/>
      <c r="E134" s="30">
        <v>0.41399011367755389</v>
      </c>
      <c r="F134" s="31">
        <v>171.4795</v>
      </c>
      <c r="G134" s="351">
        <v>70.989999999999995</v>
      </c>
      <c r="H134" s="225"/>
      <c r="I134" s="271"/>
    </row>
    <row r="135" spans="1:9" x14ac:dyDescent="0.25">
      <c r="A135" s="256">
        <v>133</v>
      </c>
      <c r="B135" s="167" t="s">
        <v>19</v>
      </c>
      <c r="C135" s="29" t="s">
        <v>358</v>
      </c>
      <c r="D135" s="29"/>
      <c r="E135" s="30">
        <v>0.41399011367755389</v>
      </c>
      <c r="F135" s="31">
        <v>83.347899999999996</v>
      </c>
      <c r="G135" s="351">
        <v>34.51</v>
      </c>
      <c r="H135" s="225"/>
      <c r="I135" s="271"/>
    </row>
    <row r="136" spans="1:9" x14ac:dyDescent="0.25">
      <c r="A136" s="256">
        <v>134</v>
      </c>
      <c r="B136" s="167" t="s">
        <v>19</v>
      </c>
      <c r="C136" s="29" t="s">
        <v>349</v>
      </c>
      <c r="D136" s="29"/>
      <c r="E136" s="30">
        <v>0.41399011367755389</v>
      </c>
      <c r="F136" s="31">
        <v>121.38720000000001</v>
      </c>
      <c r="G136" s="351">
        <v>50.25</v>
      </c>
      <c r="H136" s="225"/>
      <c r="I136" s="271"/>
    </row>
    <row r="137" spans="1:9" x14ac:dyDescent="0.25">
      <c r="A137" s="256">
        <v>135</v>
      </c>
      <c r="B137" s="167" t="s">
        <v>19</v>
      </c>
      <c r="C137" s="29" t="s">
        <v>355</v>
      </c>
      <c r="D137" s="29"/>
      <c r="E137" s="30">
        <v>0.41399011367755389</v>
      </c>
      <c r="F137" s="31">
        <v>158.68780000000001</v>
      </c>
      <c r="G137" s="351">
        <v>65.7</v>
      </c>
      <c r="H137" s="225"/>
      <c r="I137" s="271"/>
    </row>
    <row r="138" spans="1:9" x14ac:dyDescent="0.25">
      <c r="A138" s="256">
        <v>136</v>
      </c>
      <c r="B138" s="167" t="s">
        <v>19</v>
      </c>
      <c r="C138" s="29" t="s">
        <v>348</v>
      </c>
      <c r="D138" s="29"/>
      <c r="E138" s="30">
        <v>0.41399011367755389</v>
      </c>
      <c r="F138" s="31">
        <v>72.067999999999998</v>
      </c>
      <c r="G138" s="351">
        <v>29.84</v>
      </c>
      <c r="H138" s="225"/>
      <c r="I138" s="271"/>
    </row>
    <row r="139" spans="1:9" x14ac:dyDescent="0.25">
      <c r="A139" s="256">
        <v>137</v>
      </c>
      <c r="B139" s="167" t="s">
        <v>19</v>
      </c>
      <c r="C139" s="29" t="s">
        <v>360</v>
      </c>
      <c r="D139" s="29"/>
      <c r="E139" s="30">
        <v>0.41399011367755389</v>
      </c>
      <c r="F139" s="31">
        <v>383.42599999999999</v>
      </c>
      <c r="G139" s="351">
        <v>158.72999999999999</v>
      </c>
      <c r="H139" s="225"/>
      <c r="I139" s="271"/>
    </row>
    <row r="140" spans="1:9" x14ac:dyDescent="0.25">
      <c r="A140" s="256">
        <v>138</v>
      </c>
      <c r="B140" s="167" t="s">
        <v>19</v>
      </c>
      <c r="C140" s="29" t="s">
        <v>342</v>
      </c>
      <c r="D140" s="29"/>
      <c r="E140" s="30">
        <v>0.41399011367755389</v>
      </c>
      <c r="F140" s="31">
        <v>315.0779</v>
      </c>
      <c r="G140" s="351">
        <v>130.44</v>
      </c>
      <c r="H140" s="225"/>
      <c r="I140" s="271"/>
    </row>
    <row r="141" spans="1:9" x14ac:dyDescent="0.25">
      <c r="A141" s="256">
        <v>139</v>
      </c>
      <c r="B141" s="167" t="s">
        <v>19</v>
      </c>
      <c r="C141" s="29" t="s">
        <v>359</v>
      </c>
      <c r="D141" s="29"/>
      <c r="E141" s="30">
        <v>0.41399011367755389</v>
      </c>
      <c r="F141" s="31">
        <v>330.07810000000001</v>
      </c>
      <c r="G141" s="351">
        <v>136.65</v>
      </c>
      <c r="H141" s="225"/>
      <c r="I141" s="271"/>
    </row>
    <row r="142" spans="1:9" x14ac:dyDescent="0.25">
      <c r="A142" s="256">
        <v>140</v>
      </c>
      <c r="B142" s="167" t="s">
        <v>19</v>
      </c>
      <c r="C142" s="29" t="s">
        <v>343</v>
      </c>
      <c r="D142" s="29"/>
      <c r="E142" s="30">
        <v>0.41399011367755389</v>
      </c>
      <c r="F142" s="31">
        <v>338.40019999999998</v>
      </c>
      <c r="G142" s="351">
        <v>140.09</v>
      </c>
      <c r="H142" s="225"/>
      <c r="I142" s="271"/>
    </row>
    <row r="143" spans="1:9" x14ac:dyDescent="0.25">
      <c r="A143" s="256">
        <v>141</v>
      </c>
      <c r="B143" s="167" t="s">
        <v>19</v>
      </c>
      <c r="C143" s="29" t="s">
        <v>356</v>
      </c>
      <c r="D143" s="29"/>
      <c r="E143" s="30">
        <v>0.41399011367755389</v>
      </c>
      <c r="F143" s="31">
        <v>215.27610000000001</v>
      </c>
      <c r="G143" s="351">
        <v>89.12</v>
      </c>
      <c r="H143" s="225"/>
      <c r="I143" s="271"/>
    </row>
    <row r="144" spans="1:9" x14ac:dyDescent="0.25">
      <c r="A144" s="256">
        <v>142</v>
      </c>
      <c r="B144" s="167" t="s">
        <v>19</v>
      </c>
      <c r="C144" s="29" t="s">
        <v>539</v>
      </c>
      <c r="D144" s="29"/>
      <c r="E144" s="30">
        <v>0.41399011367755389</v>
      </c>
      <c r="F144" s="31">
        <v>122.8922</v>
      </c>
      <c r="G144" s="351">
        <v>50.88</v>
      </c>
      <c r="H144" s="225"/>
      <c r="I144" s="271"/>
    </row>
    <row r="145" spans="1:9" x14ac:dyDescent="0.25">
      <c r="A145" s="256">
        <v>143</v>
      </c>
      <c r="B145" s="167" t="s">
        <v>19</v>
      </c>
      <c r="C145" s="29" t="s">
        <v>338</v>
      </c>
      <c r="D145" s="29"/>
      <c r="E145" s="30">
        <v>0.41399011367755389</v>
      </c>
      <c r="F145" s="31">
        <v>181.23249999999999</v>
      </c>
      <c r="G145" s="351">
        <v>75.03</v>
      </c>
      <c r="H145" s="225"/>
      <c r="I145" s="271"/>
    </row>
    <row r="146" spans="1:9" x14ac:dyDescent="0.25">
      <c r="A146" s="256">
        <v>144</v>
      </c>
      <c r="B146" s="167" t="s">
        <v>19</v>
      </c>
      <c r="C146" s="29" t="s">
        <v>805</v>
      </c>
      <c r="D146" s="29"/>
      <c r="E146" s="30">
        <v>0.41399011367755389</v>
      </c>
      <c r="F146" s="31">
        <v>31.634899999999998</v>
      </c>
      <c r="G146" s="351">
        <v>13.1</v>
      </c>
      <c r="H146" s="225"/>
      <c r="I146" s="271"/>
    </row>
    <row r="147" spans="1:9" x14ac:dyDescent="0.25">
      <c r="A147" s="256">
        <v>145</v>
      </c>
      <c r="B147" s="167" t="s">
        <v>19</v>
      </c>
      <c r="C147" s="29" t="s">
        <v>918</v>
      </c>
      <c r="D147" s="29"/>
      <c r="E147" s="30">
        <v>0.41399011367755389</v>
      </c>
      <c r="F147" s="31">
        <v>293.34859999999998</v>
      </c>
      <c r="G147" s="351">
        <v>121.44</v>
      </c>
      <c r="H147" s="225"/>
      <c r="I147" s="271"/>
    </row>
    <row r="148" spans="1:9" x14ac:dyDescent="0.25">
      <c r="A148" s="256">
        <v>146</v>
      </c>
      <c r="B148" s="167" t="s">
        <v>19</v>
      </c>
      <c r="C148" s="29" t="s">
        <v>307</v>
      </c>
      <c r="D148" s="29"/>
      <c r="E148" s="30">
        <v>0.41399011367755389</v>
      </c>
      <c r="F148" s="31">
        <v>107.8368</v>
      </c>
      <c r="G148" s="351">
        <v>44.64</v>
      </c>
      <c r="H148" s="225"/>
      <c r="I148" s="271"/>
    </row>
    <row r="149" spans="1:9" x14ac:dyDescent="0.25">
      <c r="A149" s="256">
        <v>147</v>
      </c>
      <c r="B149" s="167" t="s">
        <v>19</v>
      </c>
      <c r="C149" s="29" t="s">
        <v>308</v>
      </c>
      <c r="D149" s="29"/>
      <c r="E149" s="30">
        <v>0.41399011367755389</v>
      </c>
      <c r="F149" s="31">
        <v>90.393299999999996</v>
      </c>
      <c r="G149" s="351">
        <v>37.42</v>
      </c>
      <c r="H149" s="225"/>
      <c r="I149" s="271"/>
    </row>
    <row r="150" spans="1:9" x14ac:dyDescent="0.25">
      <c r="A150" s="256">
        <v>148</v>
      </c>
      <c r="B150" s="167" t="s">
        <v>19</v>
      </c>
      <c r="C150" s="29" t="s">
        <v>309</v>
      </c>
      <c r="D150" s="29"/>
      <c r="E150" s="30">
        <v>0.41399011367755389</v>
      </c>
      <c r="F150" s="31">
        <v>207.93109999999999</v>
      </c>
      <c r="G150" s="351">
        <v>86.08</v>
      </c>
      <c r="H150" s="225"/>
      <c r="I150" s="271"/>
    </row>
    <row r="151" spans="1:9" x14ac:dyDescent="0.25">
      <c r="A151" s="256">
        <v>149</v>
      </c>
      <c r="B151" s="167" t="s">
        <v>19</v>
      </c>
      <c r="C151" s="29" t="s">
        <v>346</v>
      </c>
      <c r="D151" s="29"/>
      <c r="E151" s="30">
        <v>0.41399011367755389</v>
      </c>
      <c r="F151" s="31">
        <v>133.8065</v>
      </c>
      <c r="G151" s="351">
        <v>55.39</v>
      </c>
      <c r="H151" s="225"/>
      <c r="I151" s="271"/>
    </row>
    <row r="152" spans="1:9" x14ac:dyDescent="0.25">
      <c r="A152" s="256">
        <v>150</v>
      </c>
      <c r="B152" s="167" t="s">
        <v>19</v>
      </c>
      <c r="C152" s="29" t="s">
        <v>310</v>
      </c>
      <c r="D152" s="29"/>
      <c r="E152" s="30">
        <v>0.41399011367755389</v>
      </c>
      <c r="F152" s="31">
        <v>116.57940000000001</v>
      </c>
      <c r="G152" s="351">
        <v>48.26</v>
      </c>
      <c r="H152" s="225"/>
      <c r="I152" s="271"/>
    </row>
    <row r="153" spans="1:9" x14ac:dyDescent="0.25">
      <c r="A153" s="256">
        <v>151</v>
      </c>
      <c r="B153" s="167" t="s">
        <v>19</v>
      </c>
      <c r="C153" s="29" t="s">
        <v>673</v>
      </c>
      <c r="D153" s="29"/>
      <c r="E153" s="30">
        <v>0.41399011367755389</v>
      </c>
      <c r="F153" s="31">
        <v>74.424300000000002</v>
      </c>
      <c r="G153" s="351">
        <v>30.81</v>
      </c>
      <c r="H153" s="225"/>
      <c r="I153" s="271"/>
    </row>
    <row r="154" spans="1:9" x14ac:dyDescent="0.25">
      <c r="A154" s="256">
        <v>152</v>
      </c>
      <c r="B154" s="167" t="s">
        <v>19</v>
      </c>
      <c r="C154" s="29" t="s">
        <v>880</v>
      </c>
      <c r="D154" s="29"/>
      <c r="E154" s="30">
        <v>0.41399011367755389</v>
      </c>
      <c r="F154" s="31">
        <v>709.19690000000003</v>
      </c>
      <c r="G154" s="351">
        <v>293.60000000000002</v>
      </c>
      <c r="H154" s="225"/>
      <c r="I154" s="271"/>
    </row>
    <row r="155" spans="1:9" x14ac:dyDescent="0.25">
      <c r="A155" s="256">
        <v>153</v>
      </c>
      <c r="B155" s="167" t="s">
        <v>19</v>
      </c>
      <c r="C155" s="29" t="s">
        <v>674</v>
      </c>
      <c r="D155" s="29"/>
      <c r="E155" s="30">
        <v>0.41399011367755389</v>
      </c>
      <c r="F155" s="31">
        <v>249.05350000000001</v>
      </c>
      <c r="G155" s="351">
        <v>103.11</v>
      </c>
      <c r="H155" s="225"/>
      <c r="I155" s="271"/>
    </row>
    <row r="156" spans="1:9" x14ac:dyDescent="0.25">
      <c r="A156" s="256">
        <v>154</v>
      </c>
      <c r="B156" s="167" t="s">
        <v>19</v>
      </c>
      <c r="C156" s="29" t="s">
        <v>373</v>
      </c>
      <c r="D156" s="29"/>
      <c r="E156" s="30">
        <v>0.41399011367755389</v>
      </c>
      <c r="F156" s="31">
        <v>39.628700000000002</v>
      </c>
      <c r="G156" s="351">
        <v>16.41</v>
      </c>
      <c r="H156" s="225"/>
      <c r="I156" s="271"/>
    </row>
    <row r="157" spans="1:9" x14ac:dyDescent="0.25">
      <c r="A157" s="256">
        <v>155</v>
      </c>
      <c r="B157" s="167" t="s">
        <v>19</v>
      </c>
      <c r="C157" s="29" t="s">
        <v>391</v>
      </c>
      <c r="D157" s="29"/>
      <c r="E157" s="30">
        <v>0.41399011367755389</v>
      </c>
      <c r="F157" s="31">
        <v>207.3092</v>
      </c>
      <c r="G157" s="351">
        <v>85.82</v>
      </c>
      <c r="H157" s="225"/>
      <c r="I157" s="271"/>
    </row>
    <row r="158" spans="1:9" x14ac:dyDescent="0.25">
      <c r="A158" s="256">
        <v>156</v>
      </c>
      <c r="B158" s="167" t="s">
        <v>19</v>
      </c>
      <c r="C158" s="29" t="s">
        <v>440</v>
      </c>
      <c r="D158" s="29"/>
      <c r="E158" s="30">
        <v>0.41399011367755389</v>
      </c>
      <c r="F158" s="31">
        <v>52.2042</v>
      </c>
      <c r="G158" s="351">
        <v>21.61</v>
      </c>
      <c r="H158" s="225"/>
      <c r="I158" s="271"/>
    </row>
    <row r="159" spans="1:9" x14ac:dyDescent="0.25">
      <c r="A159" s="256">
        <v>157</v>
      </c>
      <c r="B159" s="167" t="s">
        <v>19</v>
      </c>
      <c r="C159" s="29" t="s">
        <v>416</v>
      </c>
      <c r="D159" s="29"/>
      <c r="E159" s="30">
        <v>0.41399011367755389</v>
      </c>
      <c r="F159" s="31">
        <v>103.32080000000001</v>
      </c>
      <c r="G159" s="351">
        <v>42.77</v>
      </c>
      <c r="H159" s="225"/>
      <c r="I159" s="271"/>
    </row>
    <row r="160" spans="1:9" x14ac:dyDescent="0.25">
      <c r="A160" s="256">
        <v>158</v>
      </c>
      <c r="B160" s="167" t="s">
        <v>19</v>
      </c>
      <c r="C160" s="29" t="s">
        <v>441</v>
      </c>
      <c r="D160" s="29"/>
      <c r="E160" s="30">
        <v>0.41399011367755389</v>
      </c>
      <c r="F160" s="31">
        <v>67.326800000000006</v>
      </c>
      <c r="G160" s="351">
        <v>27.87</v>
      </c>
      <c r="H160" s="225"/>
      <c r="I160" s="271"/>
    </row>
    <row r="161" spans="1:9" x14ac:dyDescent="0.25">
      <c r="A161" s="256">
        <v>159</v>
      </c>
      <c r="B161" s="167" t="s">
        <v>19</v>
      </c>
      <c r="C161" s="29" t="s">
        <v>442</v>
      </c>
      <c r="D161" s="29"/>
      <c r="E161" s="30">
        <v>0.41399011367755389</v>
      </c>
      <c r="F161" s="31">
        <v>133.84639999999999</v>
      </c>
      <c r="G161" s="351">
        <v>55.41</v>
      </c>
      <c r="H161" s="225"/>
      <c r="I161" s="271"/>
    </row>
    <row r="162" spans="1:9" x14ac:dyDescent="0.25">
      <c r="A162" s="256">
        <v>160</v>
      </c>
      <c r="B162" s="167" t="s">
        <v>19</v>
      </c>
      <c r="C162" s="29" t="s">
        <v>417</v>
      </c>
      <c r="D162" s="29"/>
      <c r="E162" s="30">
        <v>0.41399011367755389</v>
      </c>
      <c r="F162" s="31">
        <v>75.831599999999995</v>
      </c>
      <c r="G162" s="351">
        <v>31.39</v>
      </c>
      <c r="H162" s="225"/>
      <c r="I162" s="271"/>
    </row>
    <row r="163" spans="1:9" x14ac:dyDescent="0.25">
      <c r="A163" s="256">
        <v>161</v>
      </c>
      <c r="B163" s="167" t="s">
        <v>19</v>
      </c>
      <c r="C163" s="29" t="s">
        <v>443</v>
      </c>
      <c r="D163" s="29"/>
      <c r="E163" s="30">
        <v>0.41399011367755389</v>
      </c>
      <c r="F163" s="31">
        <v>53.392299999999999</v>
      </c>
      <c r="G163" s="351">
        <v>22.1</v>
      </c>
      <c r="H163" s="225"/>
      <c r="I163" s="271"/>
    </row>
    <row r="164" spans="1:9" x14ac:dyDescent="0.25">
      <c r="A164" s="256">
        <v>162</v>
      </c>
      <c r="B164" s="167" t="s">
        <v>19</v>
      </c>
      <c r="C164" s="29" t="s">
        <v>383</v>
      </c>
      <c r="D164" s="29"/>
      <c r="E164" s="30">
        <v>0.41399011367755389</v>
      </c>
      <c r="F164" s="31">
        <v>157.6816</v>
      </c>
      <c r="G164" s="351">
        <v>65.28</v>
      </c>
      <c r="H164" s="225"/>
      <c r="I164" s="271"/>
    </row>
    <row r="165" spans="1:9" x14ac:dyDescent="0.25">
      <c r="A165" s="256">
        <v>163</v>
      </c>
      <c r="B165" s="167" t="s">
        <v>19</v>
      </c>
      <c r="C165" s="29" t="s">
        <v>444</v>
      </c>
      <c r="D165" s="29"/>
      <c r="E165" s="30">
        <v>0.41399011367755389</v>
      </c>
      <c r="F165" s="31">
        <v>60.185099999999998</v>
      </c>
      <c r="G165" s="351">
        <v>24.92</v>
      </c>
      <c r="H165" s="225"/>
      <c r="I165" s="271"/>
    </row>
    <row r="166" spans="1:9" x14ac:dyDescent="0.25">
      <c r="A166" s="256">
        <v>164</v>
      </c>
      <c r="B166" s="167" t="s">
        <v>19</v>
      </c>
      <c r="C166" s="29" t="s">
        <v>445</v>
      </c>
      <c r="D166" s="29"/>
      <c r="E166" s="30">
        <v>0.41399011367755389</v>
      </c>
      <c r="F166" s="31">
        <v>103.14660000000001</v>
      </c>
      <c r="G166" s="351">
        <v>42.7</v>
      </c>
      <c r="H166" s="225"/>
      <c r="I166" s="271"/>
    </row>
    <row r="167" spans="1:9" x14ac:dyDescent="0.25">
      <c r="A167" s="256">
        <v>165</v>
      </c>
      <c r="B167" s="167" t="s">
        <v>19</v>
      </c>
      <c r="C167" s="29" t="s">
        <v>446</v>
      </c>
      <c r="D167" s="29"/>
      <c r="E167" s="30">
        <v>0.41399011367755389</v>
      </c>
      <c r="F167" s="31">
        <v>64.0715</v>
      </c>
      <c r="G167" s="351">
        <v>26.52</v>
      </c>
      <c r="H167" s="225"/>
      <c r="I167" s="271"/>
    </row>
    <row r="168" spans="1:9" x14ac:dyDescent="0.25">
      <c r="A168" s="256">
        <v>166</v>
      </c>
      <c r="B168" s="167" t="s">
        <v>19</v>
      </c>
      <c r="C168" s="29" t="s">
        <v>447</v>
      </c>
      <c r="D168" s="29"/>
      <c r="E168" s="30">
        <v>0.41399011367755389</v>
      </c>
      <c r="F168" s="31">
        <v>68.225099999999998</v>
      </c>
      <c r="G168" s="351">
        <v>28.24</v>
      </c>
      <c r="H168" s="225"/>
      <c r="I168" s="271"/>
    </row>
    <row r="169" spans="1:9" x14ac:dyDescent="0.25">
      <c r="A169" s="256">
        <v>167</v>
      </c>
      <c r="B169" s="167" t="s">
        <v>19</v>
      </c>
      <c r="C169" s="29" t="s">
        <v>418</v>
      </c>
      <c r="D169" s="29"/>
      <c r="E169" s="30">
        <v>0.41399011367755389</v>
      </c>
      <c r="F169" s="31">
        <v>39.6464</v>
      </c>
      <c r="G169" s="351">
        <v>16.41</v>
      </c>
      <c r="H169" s="225"/>
      <c r="I169" s="271"/>
    </row>
    <row r="170" spans="1:9" x14ac:dyDescent="0.25">
      <c r="A170" s="256">
        <v>168</v>
      </c>
      <c r="B170" s="167" t="s">
        <v>19</v>
      </c>
      <c r="C170" s="29" t="s">
        <v>419</v>
      </c>
      <c r="D170" s="29"/>
      <c r="E170" s="30">
        <v>0.41399011367755389</v>
      </c>
      <c r="F170" s="31">
        <v>175.77860000000001</v>
      </c>
      <c r="G170" s="351">
        <v>72.77</v>
      </c>
      <c r="H170" s="225"/>
      <c r="I170" s="271"/>
    </row>
    <row r="171" spans="1:9" x14ac:dyDescent="0.25">
      <c r="A171" s="256">
        <v>169</v>
      </c>
      <c r="B171" s="167" t="s">
        <v>19</v>
      </c>
      <c r="C171" s="29" t="s">
        <v>675</v>
      </c>
      <c r="D171" s="29"/>
      <c r="E171" s="30">
        <v>0.41399011367755389</v>
      </c>
      <c r="F171" s="31">
        <v>771.30100000000004</v>
      </c>
      <c r="G171" s="351">
        <v>319.31</v>
      </c>
      <c r="H171" s="225"/>
      <c r="I171" s="271"/>
    </row>
    <row r="172" spans="1:9" x14ac:dyDescent="0.25">
      <c r="A172" s="256">
        <v>170</v>
      </c>
      <c r="B172" s="167" t="s">
        <v>19</v>
      </c>
      <c r="C172" s="29" t="s">
        <v>39</v>
      </c>
      <c r="D172" s="29"/>
      <c r="E172" s="30">
        <v>0.41399011367755389</v>
      </c>
      <c r="F172" s="31">
        <v>633.20330000000001</v>
      </c>
      <c r="G172" s="351">
        <v>262.14</v>
      </c>
      <c r="H172" s="225"/>
      <c r="I172" s="271"/>
    </row>
    <row r="173" spans="1:9" x14ac:dyDescent="0.25">
      <c r="A173" s="256">
        <v>171</v>
      </c>
      <c r="B173" s="167" t="s">
        <v>19</v>
      </c>
      <c r="C173" s="29" t="s">
        <v>625</v>
      </c>
      <c r="D173" s="29"/>
      <c r="E173" s="30">
        <v>0.41399011367755389</v>
      </c>
      <c r="F173" s="31">
        <v>58.023000000000003</v>
      </c>
      <c r="G173" s="351">
        <v>24.02</v>
      </c>
      <c r="H173" s="225"/>
      <c r="I173" s="271"/>
    </row>
    <row r="174" spans="1:9" x14ac:dyDescent="0.25">
      <c r="A174" s="256">
        <v>172</v>
      </c>
      <c r="B174" s="167" t="s">
        <v>19</v>
      </c>
      <c r="C174" s="29" t="s">
        <v>676</v>
      </c>
      <c r="D174" s="29"/>
      <c r="E174" s="30">
        <v>0.41399011367755389</v>
      </c>
      <c r="F174" s="31">
        <v>1456.9789000000001</v>
      </c>
      <c r="G174" s="351">
        <v>603.16999999999996</v>
      </c>
      <c r="H174" s="287"/>
      <c r="I174" s="271"/>
    </row>
    <row r="175" spans="1:9" x14ac:dyDescent="0.25">
      <c r="A175" s="256">
        <v>173</v>
      </c>
      <c r="B175" s="167" t="s">
        <v>19</v>
      </c>
      <c r="C175" s="29" t="s">
        <v>677</v>
      </c>
      <c r="D175" s="29"/>
      <c r="E175" s="30">
        <v>0.41399011367755389</v>
      </c>
      <c r="F175" s="31">
        <v>102.6628</v>
      </c>
      <c r="G175" s="351">
        <v>42.5</v>
      </c>
      <c r="H175" s="225"/>
      <c r="I175" s="271"/>
    </row>
    <row r="176" spans="1:9" x14ac:dyDescent="0.25">
      <c r="A176" s="256">
        <v>174</v>
      </c>
      <c r="B176" s="167" t="s">
        <v>19</v>
      </c>
      <c r="C176" s="29" t="s">
        <v>448</v>
      </c>
      <c r="D176" s="29"/>
      <c r="E176" s="30">
        <v>0.41399011367755389</v>
      </c>
      <c r="F176" s="31">
        <v>125.6944</v>
      </c>
      <c r="G176" s="351">
        <v>52.04</v>
      </c>
      <c r="H176" s="225"/>
      <c r="I176" s="271"/>
    </row>
    <row r="177" spans="1:9" x14ac:dyDescent="0.25">
      <c r="A177" s="256">
        <v>175</v>
      </c>
      <c r="B177" s="167" t="s">
        <v>19</v>
      </c>
      <c r="C177" s="29" t="s">
        <v>449</v>
      </c>
      <c r="D177" s="29"/>
      <c r="E177" s="30">
        <v>0.41399011367755389</v>
      </c>
      <c r="F177" s="31">
        <v>83.563199999999995</v>
      </c>
      <c r="G177" s="351">
        <v>34.590000000000003</v>
      </c>
      <c r="H177" s="225"/>
      <c r="I177" s="271"/>
    </row>
    <row r="178" spans="1:9" x14ac:dyDescent="0.25">
      <c r="A178" s="256">
        <v>176</v>
      </c>
      <c r="B178" s="167" t="s">
        <v>19</v>
      </c>
      <c r="C178" s="29" t="s">
        <v>450</v>
      </c>
      <c r="D178" s="29"/>
      <c r="E178" s="30">
        <v>0.41399011367755389</v>
      </c>
      <c r="F178" s="31">
        <v>56.474699999999999</v>
      </c>
      <c r="G178" s="351">
        <v>23.38</v>
      </c>
      <c r="H178" s="225"/>
      <c r="I178" s="271"/>
    </row>
    <row r="179" spans="1:9" x14ac:dyDescent="0.25">
      <c r="A179" s="256">
        <v>177</v>
      </c>
      <c r="B179" s="167" t="s">
        <v>19</v>
      </c>
      <c r="C179" s="29" t="s">
        <v>451</v>
      </c>
      <c r="D179" s="29"/>
      <c r="E179" s="30">
        <v>0.41399011367755389</v>
      </c>
      <c r="F179" s="31">
        <v>62.729500000000002</v>
      </c>
      <c r="G179" s="351">
        <v>25.97</v>
      </c>
      <c r="H179" s="225"/>
      <c r="I179" s="271"/>
    </row>
    <row r="180" spans="1:9" x14ac:dyDescent="0.25">
      <c r="A180" s="256">
        <v>178</v>
      </c>
      <c r="B180" s="167" t="s">
        <v>19</v>
      </c>
      <c r="C180" s="29" t="s">
        <v>452</v>
      </c>
      <c r="D180" s="29"/>
      <c r="E180" s="30">
        <v>0.41399011367755389</v>
      </c>
      <c r="F180" s="31">
        <v>93.994200000000006</v>
      </c>
      <c r="G180" s="351">
        <v>38.909999999999997</v>
      </c>
      <c r="H180" s="225"/>
      <c r="I180" s="271"/>
    </row>
    <row r="181" spans="1:9" x14ac:dyDescent="0.25">
      <c r="A181" s="256">
        <v>179</v>
      </c>
      <c r="B181" s="167" t="s">
        <v>19</v>
      </c>
      <c r="C181" s="29" t="s">
        <v>453</v>
      </c>
      <c r="D181" s="29"/>
      <c r="E181" s="30">
        <v>0.41399011367755389</v>
      </c>
      <c r="F181" s="31">
        <v>134.18620000000001</v>
      </c>
      <c r="G181" s="351">
        <v>55.55</v>
      </c>
      <c r="H181" s="225"/>
      <c r="I181" s="271"/>
    </row>
    <row r="182" spans="1:9" x14ac:dyDescent="0.25">
      <c r="A182" s="256">
        <v>180</v>
      </c>
      <c r="B182" s="167" t="s">
        <v>19</v>
      </c>
      <c r="C182" s="29" t="s">
        <v>454</v>
      </c>
      <c r="D182" s="29"/>
      <c r="E182" s="30">
        <v>0.41399011367755389</v>
      </c>
      <c r="F182" s="31">
        <v>94.717399999999998</v>
      </c>
      <c r="G182" s="351">
        <v>39.21</v>
      </c>
      <c r="H182" s="225"/>
      <c r="I182" s="271"/>
    </row>
    <row r="183" spans="1:9" x14ac:dyDescent="0.25">
      <c r="A183" s="256">
        <v>181</v>
      </c>
      <c r="B183" s="167" t="s">
        <v>19</v>
      </c>
      <c r="C183" s="29" t="s">
        <v>455</v>
      </c>
      <c r="D183" s="29"/>
      <c r="E183" s="30">
        <v>0.41399011367755389</v>
      </c>
      <c r="F183" s="31">
        <v>64.920199999999994</v>
      </c>
      <c r="G183" s="351">
        <v>26.88</v>
      </c>
      <c r="H183" s="225"/>
      <c r="I183" s="271"/>
    </row>
    <row r="184" spans="1:9" x14ac:dyDescent="0.25">
      <c r="A184" s="256">
        <v>182</v>
      </c>
      <c r="B184" s="167" t="s">
        <v>19</v>
      </c>
      <c r="C184" s="29" t="s">
        <v>456</v>
      </c>
      <c r="D184" s="29"/>
      <c r="E184" s="30">
        <v>0.41399011367755389</v>
      </c>
      <c r="F184" s="31">
        <v>79.723500000000001</v>
      </c>
      <c r="G184" s="351">
        <v>33</v>
      </c>
      <c r="H184" s="225"/>
      <c r="I184" s="271"/>
    </row>
    <row r="185" spans="1:9" x14ac:dyDescent="0.25">
      <c r="A185" s="256">
        <v>183</v>
      </c>
      <c r="B185" s="167" t="s">
        <v>19</v>
      </c>
      <c r="C185" s="29" t="s">
        <v>457</v>
      </c>
      <c r="D185" s="29"/>
      <c r="E185" s="30">
        <v>0.41399011367755389</v>
      </c>
      <c r="F185" s="31">
        <v>148.88300000000001</v>
      </c>
      <c r="G185" s="351">
        <v>61.64</v>
      </c>
      <c r="H185" s="225"/>
      <c r="I185" s="271"/>
    </row>
    <row r="186" spans="1:9" x14ac:dyDescent="0.25">
      <c r="A186" s="256">
        <v>184</v>
      </c>
      <c r="B186" s="167" t="s">
        <v>19</v>
      </c>
      <c r="C186" s="29" t="s">
        <v>458</v>
      </c>
      <c r="D186" s="29"/>
      <c r="E186" s="30">
        <v>0.41399011367755389</v>
      </c>
      <c r="F186" s="31">
        <v>111.3858</v>
      </c>
      <c r="G186" s="351">
        <v>46.11</v>
      </c>
      <c r="H186" s="225"/>
      <c r="I186" s="271"/>
    </row>
    <row r="187" spans="1:9" x14ac:dyDescent="0.25">
      <c r="A187" s="256">
        <v>185</v>
      </c>
      <c r="B187" s="167" t="s">
        <v>19</v>
      </c>
      <c r="C187" s="29" t="s">
        <v>459</v>
      </c>
      <c r="D187" s="29"/>
      <c r="E187" s="30">
        <v>0.41399011367755389</v>
      </c>
      <c r="F187" s="31">
        <v>152.4365</v>
      </c>
      <c r="G187" s="351">
        <v>63.11</v>
      </c>
      <c r="H187" s="225"/>
      <c r="I187" s="271"/>
    </row>
    <row r="188" spans="1:9" x14ac:dyDescent="0.25">
      <c r="A188" s="256">
        <v>186</v>
      </c>
      <c r="B188" s="167" t="s">
        <v>19</v>
      </c>
      <c r="C188" s="29" t="s">
        <v>460</v>
      </c>
      <c r="D188" s="29"/>
      <c r="E188" s="30">
        <v>0.41399011367755389</v>
      </c>
      <c r="F188" s="31">
        <v>82.224299999999999</v>
      </c>
      <c r="G188" s="351">
        <v>34.04</v>
      </c>
      <c r="H188" s="225"/>
      <c r="I188" s="271"/>
    </row>
    <row r="189" spans="1:9" x14ac:dyDescent="0.25">
      <c r="A189" s="256">
        <v>187</v>
      </c>
      <c r="B189" s="167" t="s">
        <v>19</v>
      </c>
      <c r="C189" s="29" t="s">
        <v>461</v>
      </c>
      <c r="D189" s="29"/>
      <c r="E189" s="30">
        <v>0.41399011367755389</v>
      </c>
      <c r="F189" s="31">
        <v>54.897500000000001</v>
      </c>
      <c r="G189" s="351">
        <v>22.73</v>
      </c>
      <c r="H189" s="225"/>
      <c r="I189" s="271"/>
    </row>
    <row r="190" spans="1:9" x14ac:dyDescent="0.25">
      <c r="A190" s="256">
        <v>188</v>
      </c>
      <c r="B190" s="167" t="s">
        <v>19</v>
      </c>
      <c r="C190" s="29" t="s">
        <v>462</v>
      </c>
      <c r="D190" s="29"/>
      <c r="E190" s="30">
        <v>0.41399011367755389</v>
      </c>
      <c r="F190" s="31">
        <v>197.5712</v>
      </c>
      <c r="G190" s="351">
        <v>81.790000000000006</v>
      </c>
      <c r="H190" s="225"/>
      <c r="I190" s="271"/>
    </row>
    <row r="191" spans="1:9" x14ac:dyDescent="0.25">
      <c r="A191" s="256">
        <v>189</v>
      </c>
      <c r="B191" s="167" t="s">
        <v>19</v>
      </c>
      <c r="C191" s="29" t="s">
        <v>463</v>
      </c>
      <c r="D191" s="29"/>
      <c r="E191" s="30">
        <v>0.41399011367755389</v>
      </c>
      <c r="F191" s="31">
        <v>65.542900000000003</v>
      </c>
      <c r="G191" s="351">
        <v>27.13</v>
      </c>
      <c r="H191" s="225"/>
      <c r="I191" s="271"/>
    </row>
    <row r="192" spans="1:9" x14ac:dyDescent="0.25">
      <c r="A192" s="256">
        <v>190</v>
      </c>
      <c r="B192" s="167" t="s">
        <v>19</v>
      </c>
      <c r="C192" s="29" t="s">
        <v>464</v>
      </c>
      <c r="D192" s="29"/>
      <c r="E192" s="30">
        <v>0.41399011367755389</v>
      </c>
      <c r="F192" s="31">
        <v>79.211600000000004</v>
      </c>
      <c r="G192" s="351">
        <v>32.79</v>
      </c>
      <c r="H192" s="225"/>
      <c r="I192" s="271"/>
    </row>
    <row r="193" spans="1:9" x14ac:dyDescent="0.25">
      <c r="A193" s="256">
        <v>191</v>
      </c>
      <c r="B193" s="167" t="s">
        <v>19</v>
      </c>
      <c r="C193" s="29" t="s">
        <v>465</v>
      </c>
      <c r="D193" s="29"/>
      <c r="E193" s="30">
        <v>0.41399011367755389</v>
      </c>
      <c r="F193" s="31">
        <v>66.835099999999997</v>
      </c>
      <c r="G193" s="351">
        <v>27.67</v>
      </c>
      <c r="H193" s="225"/>
      <c r="I193" s="271"/>
    </row>
    <row r="194" spans="1:9" x14ac:dyDescent="0.25">
      <c r="A194" s="256">
        <v>192</v>
      </c>
      <c r="B194" s="167" t="s">
        <v>19</v>
      </c>
      <c r="C194" s="29" t="s">
        <v>466</v>
      </c>
      <c r="D194" s="29"/>
      <c r="E194" s="30">
        <v>0.41399011367755389</v>
      </c>
      <c r="F194" s="31">
        <v>27.020800000000001</v>
      </c>
      <c r="G194" s="351">
        <v>11.19</v>
      </c>
      <c r="H194" s="225"/>
      <c r="I194" s="271"/>
    </row>
    <row r="195" spans="1:9" x14ac:dyDescent="0.25">
      <c r="A195" s="256">
        <v>193</v>
      </c>
      <c r="B195" s="167" t="s">
        <v>19</v>
      </c>
      <c r="C195" s="29" t="s">
        <v>467</v>
      </c>
      <c r="D195" s="29"/>
      <c r="E195" s="30">
        <v>0.41399011367755389</v>
      </c>
      <c r="F195" s="31">
        <v>56.075299999999999</v>
      </c>
      <c r="G195" s="351">
        <v>23.21</v>
      </c>
      <c r="H195" s="225"/>
      <c r="I195" s="271"/>
    </row>
    <row r="196" spans="1:9" x14ac:dyDescent="0.25">
      <c r="A196" s="256">
        <v>194</v>
      </c>
      <c r="B196" s="167" t="s">
        <v>19</v>
      </c>
      <c r="C196" s="29" t="s">
        <v>911</v>
      </c>
      <c r="D196" s="29"/>
      <c r="E196" s="30">
        <v>0.41399011367755389</v>
      </c>
      <c r="F196" s="31">
        <v>74.931399999999996</v>
      </c>
      <c r="G196" s="351">
        <v>31.02</v>
      </c>
      <c r="H196" s="225"/>
      <c r="I196" s="271"/>
    </row>
    <row r="197" spans="1:9" x14ac:dyDescent="0.25">
      <c r="A197" s="256">
        <v>195</v>
      </c>
      <c r="B197" s="167" t="s">
        <v>19</v>
      </c>
      <c r="C197" s="29" t="s">
        <v>678</v>
      </c>
      <c r="D197" s="29"/>
      <c r="E197" s="30">
        <v>0.41399011367755389</v>
      </c>
      <c r="F197" s="31">
        <v>185.0754</v>
      </c>
      <c r="G197" s="351">
        <v>76.62</v>
      </c>
      <c r="H197" s="225"/>
      <c r="I197" s="271"/>
    </row>
    <row r="198" spans="1:9" x14ac:dyDescent="0.25">
      <c r="A198" s="256">
        <v>196</v>
      </c>
      <c r="B198" s="167" t="s">
        <v>19</v>
      </c>
      <c r="C198" s="29" t="s">
        <v>468</v>
      </c>
      <c r="D198" s="29"/>
      <c r="E198" s="30">
        <v>0.41399011367755389</v>
      </c>
      <c r="F198" s="31">
        <v>112.9109</v>
      </c>
      <c r="G198" s="351">
        <v>46.74</v>
      </c>
      <c r="H198" s="225"/>
      <c r="I198" s="271"/>
    </row>
    <row r="199" spans="1:9" x14ac:dyDescent="0.25">
      <c r="A199" s="256">
        <v>197</v>
      </c>
      <c r="B199" s="167" t="s">
        <v>19</v>
      </c>
      <c r="C199" s="29" t="s">
        <v>469</v>
      </c>
      <c r="D199" s="29"/>
      <c r="E199" s="30">
        <v>0.41399011367755389</v>
      </c>
      <c r="F199" s="31">
        <v>82.368399999999994</v>
      </c>
      <c r="G199" s="351">
        <v>34.1</v>
      </c>
      <c r="H199" s="225"/>
      <c r="I199" s="271"/>
    </row>
    <row r="200" spans="1:9" x14ac:dyDescent="0.25">
      <c r="A200" s="256">
        <v>198</v>
      </c>
      <c r="B200" s="167" t="s">
        <v>19</v>
      </c>
      <c r="C200" s="29" t="s">
        <v>470</v>
      </c>
      <c r="D200" s="29"/>
      <c r="E200" s="30">
        <v>0.41399011367755389</v>
      </c>
      <c r="F200" s="31">
        <v>72.197800000000001</v>
      </c>
      <c r="G200" s="351">
        <v>29.89</v>
      </c>
      <c r="H200" s="225"/>
      <c r="I200" s="271"/>
    </row>
    <row r="201" spans="1:9" x14ac:dyDescent="0.25">
      <c r="A201" s="256">
        <v>199</v>
      </c>
      <c r="B201" s="167" t="s">
        <v>19</v>
      </c>
      <c r="C201" s="29" t="s">
        <v>679</v>
      </c>
      <c r="D201" s="29"/>
      <c r="E201" s="30">
        <v>0.41399011367755389</v>
      </c>
      <c r="F201" s="31">
        <v>266.04829999999998</v>
      </c>
      <c r="G201" s="351">
        <v>110.14</v>
      </c>
      <c r="H201" s="225"/>
      <c r="I201" s="271"/>
    </row>
    <row r="202" spans="1:9" x14ac:dyDescent="0.25">
      <c r="A202" s="256">
        <v>200</v>
      </c>
      <c r="B202" s="167" t="s">
        <v>19</v>
      </c>
      <c r="C202" s="29" t="s">
        <v>40</v>
      </c>
      <c r="D202" s="29"/>
      <c r="E202" s="30">
        <v>0.41399011367755389</v>
      </c>
      <c r="F202" s="31">
        <v>100.83369999999999</v>
      </c>
      <c r="G202" s="351">
        <v>41.74</v>
      </c>
      <c r="H202" s="225"/>
      <c r="I202" s="271"/>
    </row>
    <row r="203" spans="1:9" x14ac:dyDescent="0.25">
      <c r="A203" s="256">
        <v>201</v>
      </c>
      <c r="B203" s="167" t="s">
        <v>19</v>
      </c>
      <c r="C203" s="29" t="s">
        <v>836</v>
      </c>
      <c r="D203" s="29"/>
      <c r="E203" s="30">
        <v>0.41399011367755389</v>
      </c>
      <c r="F203" s="31">
        <v>44.943899999999999</v>
      </c>
      <c r="G203" s="351">
        <v>18.61</v>
      </c>
      <c r="H203" s="225"/>
      <c r="I203" s="271"/>
    </row>
    <row r="204" spans="1:9" x14ac:dyDescent="0.25">
      <c r="A204" s="256">
        <v>202</v>
      </c>
      <c r="B204" s="167" t="s">
        <v>19</v>
      </c>
      <c r="C204" s="29" t="s">
        <v>540</v>
      </c>
      <c r="D204" s="29"/>
      <c r="E204" s="30">
        <v>0.41399011367755389</v>
      </c>
      <c r="F204" s="31">
        <v>77.947999999999993</v>
      </c>
      <c r="G204" s="351">
        <v>32.270000000000003</v>
      </c>
      <c r="H204" s="225"/>
      <c r="I204" s="271"/>
    </row>
    <row r="205" spans="1:9" x14ac:dyDescent="0.25">
      <c r="A205" s="256">
        <v>203</v>
      </c>
      <c r="B205" s="167" t="s">
        <v>19</v>
      </c>
      <c r="C205" s="29" t="s">
        <v>626</v>
      </c>
      <c r="D205" s="29"/>
      <c r="E205" s="30">
        <v>0.41399011367755389</v>
      </c>
      <c r="F205" s="31">
        <v>138.48830000000001</v>
      </c>
      <c r="G205" s="351">
        <v>57.33</v>
      </c>
      <c r="H205" s="225"/>
      <c r="I205" s="271"/>
    </row>
    <row r="206" spans="1:9" x14ac:dyDescent="0.25">
      <c r="A206" s="256">
        <v>204</v>
      </c>
      <c r="B206" s="167" t="s">
        <v>19</v>
      </c>
      <c r="C206" s="29" t="s">
        <v>562</v>
      </c>
      <c r="D206" s="29"/>
      <c r="E206" s="30">
        <v>0.41399011367755389</v>
      </c>
      <c r="F206" s="31">
        <v>81.156599999999997</v>
      </c>
      <c r="G206" s="351">
        <v>33.6</v>
      </c>
      <c r="H206" s="225"/>
      <c r="I206" s="271"/>
    </row>
    <row r="207" spans="1:9" x14ac:dyDescent="0.25">
      <c r="A207" s="256">
        <v>205</v>
      </c>
      <c r="B207" s="167" t="s">
        <v>19</v>
      </c>
      <c r="C207" s="29" t="s">
        <v>563</v>
      </c>
      <c r="D207" s="29"/>
      <c r="E207" s="30">
        <v>0.41399011367755389</v>
      </c>
      <c r="F207" s="31">
        <v>182.1721</v>
      </c>
      <c r="G207" s="351">
        <v>75.42</v>
      </c>
      <c r="H207" s="225"/>
      <c r="I207" s="271"/>
    </row>
    <row r="208" spans="1:9" x14ac:dyDescent="0.25">
      <c r="A208" s="256">
        <v>206</v>
      </c>
      <c r="B208" s="167" t="s">
        <v>19</v>
      </c>
      <c r="C208" s="29" t="s">
        <v>599</v>
      </c>
      <c r="D208" s="29"/>
      <c r="E208" s="30">
        <v>0.41399011367755389</v>
      </c>
      <c r="F208" s="31">
        <v>0.47420000000000001</v>
      </c>
      <c r="G208" s="351">
        <v>0.2</v>
      </c>
      <c r="H208" s="225"/>
      <c r="I208" s="271"/>
    </row>
    <row r="209" spans="1:9" x14ac:dyDescent="0.25">
      <c r="A209" s="256">
        <v>207</v>
      </c>
      <c r="B209" s="167" t="s">
        <v>19</v>
      </c>
      <c r="C209" s="29" t="s">
        <v>600</v>
      </c>
      <c r="D209" s="29"/>
      <c r="E209" s="30">
        <v>0.41399011367755389</v>
      </c>
      <c r="F209" s="31">
        <v>147.81200000000001</v>
      </c>
      <c r="G209" s="351">
        <v>61.19</v>
      </c>
      <c r="H209" s="225"/>
      <c r="I209" s="271"/>
    </row>
    <row r="210" spans="1:9" x14ac:dyDescent="0.25">
      <c r="A210" s="256">
        <v>208</v>
      </c>
      <c r="B210" s="167" t="s">
        <v>19</v>
      </c>
      <c r="C210" s="29" t="s">
        <v>541</v>
      </c>
      <c r="D210" s="29"/>
      <c r="E210" s="30">
        <v>0.41399011367755389</v>
      </c>
      <c r="F210" s="31">
        <v>61.975299999999997</v>
      </c>
      <c r="G210" s="351">
        <v>25.66</v>
      </c>
      <c r="H210" s="225"/>
      <c r="I210" s="271"/>
    </row>
    <row r="211" spans="1:9" x14ac:dyDescent="0.25">
      <c r="A211" s="256">
        <v>209</v>
      </c>
      <c r="B211" s="167" t="s">
        <v>19</v>
      </c>
      <c r="C211" s="29" t="s">
        <v>564</v>
      </c>
      <c r="D211" s="29"/>
      <c r="E211" s="30">
        <v>0.41399011367755389</v>
      </c>
      <c r="F211" s="31">
        <v>149.13919999999999</v>
      </c>
      <c r="G211" s="351">
        <v>61.74</v>
      </c>
      <c r="H211" s="225"/>
      <c r="I211" s="271"/>
    </row>
    <row r="212" spans="1:9" x14ac:dyDescent="0.25">
      <c r="A212" s="256">
        <v>210</v>
      </c>
      <c r="B212" s="167" t="s">
        <v>19</v>
      </c>
      <c r="C212" s="29" t="s">
        <v>565</v>
      </c>
      <c r="D212" s="29"/>
      <c r="E212" s="30">
        <v>0.41399011367755389</v>
      </c>
      <c r="F212" s="31">
        <v>168.84030000000001</v>
      </c>
      <c r="G212" s="351">
        <v>69.900000000000006</v>
      </c>
      <c r="H212" s="225"/>
      <c r="I212" s="271"/>
    </row>
    <row r="213" spans="1:9" x14ac:dyDescent="0.25">
      <c r="A213" s="256">
        <v>211</v>
      </c>
      <c r="B213" s="167" t="s">
        <v>19</v>
      </c>
      <c r="C213" s="29" t="s">
        <v>566</v>
      </c>
      <c r="D213" s="29"/>
      <c r="E213" s="30">
        <v>0.41399011367755389</v>
      </c>
      <c r="F213" s="31">
        <v>145.5634</v>
      </c>
      <c r="G213" s="351">
        <v>60.26</v>
      </c>
      <c r="H213" s="225"/>
      <c r="I213" s="271"/>
    </row>
    <row r="214" spans="1:9" x14ac:dyDescent="0.25">
      <c r="A214" s="256">
        <v>212</v>
      </c>
      <c r="B214" s="167" t="s">
        <v>19</v>
      </c>
      <c r="C214" s="29" t="s">
        <v>567</v>
      </c>
      <c r="D214" s="29"/>
      <c r="E214" s="30">
        <v>0.41399011367755389</v>
      </c>
      <c r="F214" s="31">
        <v>108.121</v>
      </c>
      <c r="G214" s="351">
        <v>44.76</v>
      </c>
      <c r="H214" s="225"/>
      <c r="I214" s="271"/>
    </row>
    <row r="215" spans="1:9" x14ac:dyDescent="0.25">
      <c r="A215" s="256">
        <v>213</v>
      </c>
      <c r="B215" s="167" t="s">
        <v>19</v>
      </c>
      <c r="C215" s="29" t="s">
        <v>798</v>
      </c>
      <c r="D215" s="29"/>
      <c r="E215" s="30">
        <v>0.41399011367755389</v>
      </c>
      <c r="F215" s="31">
        <v>72.990799999999993</v>
      </c>
      <c r="G215" s="351">
        <v>30.22</v>
      </c>
      <c r="H215" s="225"/>
      <c r="I215" s="271"/>
    </row>
    <row r="216" spans="1:9" x14ac:dyDescent="0.25">
      <c r="A216" s="256">
        <v>214</v>
      </c>
      <c r="B216" s="167" t="s">
        <v>19</v>
      </c>
      <c r="C216" s="29" t="s">
        <v>336</v>
      </c>
      <c r="D216" s="29"/>
      <c r="E216" s="30">
        <v>0.41399011367755389</v>
      </c>
      <c r="F216" s="31">
        <v>277.78890000000001</v>
      </c>
      <c r="G216" s="351">
        <v>115</v>
      </c>
      <c r="H216" s="225"/>
      <c r="I216" s="271"/>
    </row>
    <row r="217" spans="1:9" x14ac:dyDescent="0.25">
      <c r="A217" s="256">
        <v>215</v>
      </c>
      <c r="B217" s="167" t="s">
        <v>19</v>
      </c>
      <c r="C217" s="29" t="s">
        <v>337</v>
      </c>
      <c r="D217" s="29"/>
      <c r="E217" s="30">
        <v>0.41399011367755389</v>
      </c>
      <c r="F217" s="31">
        <v>266.37</v>
      </c>
      <c r="G217" s="351">
        <v>110.27</v>
      </c>
      <c r="H217" s="225"/>
      <c r="I217" s="271"/>
    </row>
    <row r="218" spans="1:9" x14ac:dyDescent="0.25">
      <c r="A218" s="256">
        <v>216</v>
      </c>
      <c r="B218" s="167" t="s">
        <v>19</v>
      </c>
      <c r="C218" s="29" t="s">
        <v>568</v>
      </c>
      <c r="D218" s="29"/>
      <c r="E218" s="30">
        <v>0.41399011367755389</v>
      </c>
      <c r="F218" s="31">
        <v>273.93239999999997</v>
      </c>
      <c r="G218" s="351">
        <v>113.41</v>
      </c>
      <c r="H218" s="225"/>
      <c r="I218" s="271"/>
    </row>
    <row r="219" spans="1:9" x14ac:dyDescent="0.25">
      <c r="A219" s="256">
        <v>217</v>
      </c>
      <c r="B219" s="167" t="s">
        <v>19</v>
      </c>
      <c r="C219" s="29" t="s">
        <v>420</v>
      </c>
      <c r="D219" s="29"/>
      <c r="E219" s="30">
        <v>0.41399011367755389</v>
      </c>
      <c r="F219" s="31">
        <v>153.71289999999999</v>
      </c>
      <c r="G219" s="351">
        <v>63.64</v>
      </c>
      <c r="H219" s="225"/>
      <c r="I219" s="271"/>
    </row>
    <row r="220" spans="1:9" x14ac:dyDescent="0.25">
      <c r="A220" s="256">
        <v>218</v>
      </c>
      <c r="B220" s="167" t="s">
        <v>19</v>
      </c>
      <c r="C220" s="29" t="s">
        <v>865</v>
      </c>
      <c r="D220" s="29"/>
      <c r="E220" s="30">
        <v>0.41399011367755389</v>
      </c>
      <c r="F220" s="31">
        <v>92.156800000000004</v>
      </c>
      <c r="G220" s="351">
        <v>38.15</v>
      </c>
      <c r="H220" s="225"/>
      <c r="I220" s="271"/>
    </row>
    <row r="221" spans="1:9" x14ac:dyDescent="0.25">
      <c r="A221" s="256">
        <v>219</v>
      </c>
      <c r="B221" s="167" t="s">
        <v>19</v>
      </c>
      <c r="C221" s="29" t="s">
        <v>763</v>
      </c>
      <c r="D221" s="29"/>
      <c r="E221" s="30">
        <v>0.41399011367755389</v>
      </c>
      <c r="F221" s="31">
        <v>134.58879999999999</v>
      </c>
      <c r="G221" s="351">
        <v>55.72</v>
      </c>
      <c r="H221" s="225"/>
      <c r="I221" s="271"/>
    </row>
    <row r="222" spans="1:9" x14ac:dyDescent="0.25">
      <c r="A222" s="256">
        <v>220</v>
      </c>
      <c r="B222" s="167" t="s">
        <v>19</v>
      </c>
      <c r="C222" s="29" t="s">
        <v>908</v>
      </c>
      <c r="D222" s="29"/>
      <c r="E222" s="30">
        <v>0.41399011367755389</v>
      </c>
      <c r="F222" s="31">
        <v>132.96559999999999</v>
      </c>
      <c r="G222" s="351">
        <v>55.05</v>
      </c>
      <c r="H222" s="225"/>
      <c r="I222" s="271"/>
    </row>
    <row r="223" spans="1:9" x14ac:dyDescent="0.25">
      <c r="A223" s="256">
        <v>221</v>
      </c>
      <c r="B223" s="167" t="s">
        <v>19</v>
      </c>
      <c r="C223" s="29" t="s">
        <v>471</v>
      </c>
      <c r="D223" s="29"/>
      <c r="E223" s="30">
        <v>0.41399011367755389</v>
      </c>
      <c r="F223" s="31">
        <v>140.93180000000001</v>
      </c>
      <c r="G223" s="351">
        <v>58.34</v>
      </c>
      <c r="H223" s="225"/>
      <c r="I223" s="271"/>
    </row>
    <row r="224" spans="1:9" x14ac:dyDescent="0.25">
      <c r="A224" s="256">
        <v>222</v>
      </c>
      <c r="B224" s="167" t="s">
        <v>19</v>
      </c>
      <c r="C224" s="29" t="s">
        <v>472</v>
      </c>
      <c r="D224" s="29"/>
      <c r="E224" s="30">
        <v>0.41399011367755389</v>
      </c>
      <c r="F224" s="31">
        <v>197.4016</v>
      </c>
      <c r="G224" s="351">
        <v>81.72</v>
      </c>
      <c r="H224" s="225"/>
      <c r="I224" s="271"/>
    </row>
    <row r="225" spans="1:9" x14ac:dyDescent="0.25">
      <c r="A225" s="256">
        <v>223</v>
      </c>
      <c r="B225" s="167" t="s">
        <v>19</v>
      </c>
      <c r="C225" s="29" t="s">
        <v>430</v>
      </c>
      <c r="D225" s="29"/>
      <c r="E225" s="30">
        <v>0.41399011367755389</v>
      </c>
      <c r="F225" s="31">
        <v>133.7877</v>
      </c>
      <c r="G225" s="351">
        <v>55.39</v>
      </c>
      <c r="H225" s="225"/>
      <c r="I225" s="271"/>
    </row>
    <row r="226" spans="1:9" x14ac:dyDescent="0.25">
      <c r="A226" s="256">
        <v>224</v>
      </c>
      <c r="B226" s="167" t="s">
        <v>19</v>
      </c>
      <c r="C226" s="29" t="s">
        <v>806</v>
      </c>
      <c r="D226" s="29"/>
      <c r="E226" s="30">
        <v>0.41399011367755389</v>
      </c>
      <c r="F226" s="31">
        <v>257.70890000000003</v>
      </c>
      <c r="G226" s="351">
        <v>106.69</v>
      </c>
      <c r="H226" s="225"/>
      <c r="I226" s="271"/>
    </row>
    <row r="227" spans="1:9" x14ac:dyDescent="0.25">
      <c r="A227" s="256">
        <v>225</v>
      </c>
      <c r="B227" s="167" t="s">
        <v>19</v>
      </c>
      <c r="C227" s="29" t="s">
        <v>837</v>
      </c>
      <c r="D227" s="29"/>
      <c r="E227" s="30">
        <v>0.41399011367755389</v>
      </c>
      <c r="F227" s="31">
        <v>98.194100000000006</v>
      </c>
      <c r="G227" s="351">
        <v>40.65</v>
      </c>
      <c r="H227" s="225"/>
      <c r="I227" s="271"/>
    </row>
    <row r="228" spans="1:9" x14ac:dyDescent="0.25">
      <c r="A228" s="256">
        <v>226</v>
      </c>
      <c r="B228" s="167" t="s">
        <v>19</v>
      </c>
      <c r="C228" s="29" t="s">
        <v>807</v>
      </c>
      <c r="D228" s="29"/>
      <c r="E228" s="30">
        <v>0.41399011367755389</v>
      </c>
      <c r="F228" s="31">
        <v>149.44880000000001</v>
      </c>
      <c r="G228" s="351">
        <v>61.87</v>
      </c>
      <c r="H228" s="225"/>
      <c r="I228" s="271"/>
    </row>
    <row r="229" spans="1:9" x14ac:dyDescent="0.25">
      <c r="A229" s="256">
        <v>227</v>
      </c>
      <c r="B229" s="167" t="s">
        <v>19</v>
      </c>
      <c r="C229" s="29" t="s">
        <v>808</v>
      </c>
      <c r="D229" s="29"/>
      <c r="E229" s="30">
        <v>0.41399011367755389</v>
      </c>
      <c r="F229" s="31">
        <v>124.7491</v>
      </c>
      <c r="G229" s="351">
        <v>51.64</v>
      </c>
      <c r="H229" s="225"/>
      <c r="I229" s="271"/>
    </row>
    <row r="230" spans="1:9" x14ac:dyDescent="0.25">
      <c r="A230" s="256">
        <v>228</v>
      </c>
      <c r="B230" s="167" t="s">
        <v>19</v>
      </c>
      <c r="C230" s="29" t="s">
        <v>809</v>
      </c>
      <c r="D230" s="29"/>
      <c r="E230" s="30">
        <v>0.41399011367755389</v>
      </c>
      <c r="F230" s="31">
        <v>86.992800000000003</v>
      </c>
      <c r="G230" s="351">
        <v>36.01</v>
      </c>
      <c r="H230" s="225"/>
      <c r="I230" s="271"/>
    </row>
    <row r="231" spans="1:9" x14ac:dyDescent="0.25">
      <c r="A231" s="256">
        <v>229</v>
      </c>
      <c r="B231" s="167" t="s">
        <v>19</v>
      </c>
      <c r="C231" s="29" t="s">
        <v>810</v>
      </c>
      <c r="D231" s="29"/>
      <c r="E231" s="30">
        <v>0.41399011367755389</v>
      </c>
      <c r="F231" s="31">
        <v>144.46279999999999</v>
      </c>
      <c r="G231" s="351">
        <v>59.81</v>
      </c>
      <c r="H231" s="225"/>
      <c r="I231" s="271"/>
    </row>
    <row r="232" spans="1:9" x14ac:dyDescent="0.25">
      <c r="A232" s="256">
        <v>230</v>
      </c>
      <c r="B232" s="167" t="s">
        <v>19</v>
      </c>
      <c r="C232" s="29" t="s">
        <v>811</v>
      </c>
      <c r="D232" s="29"/>
      <c r="E232" s="30">
        <v>0.41399011367755389</v>
      </c>
      <c r="F232" s="31">
        <v>90.1173</v>
      </c>
      <c r="G232" s="351">
        <v>37.31</v>
      </c>
      <c r="H232" s="225"/>
      <c r="I232" s="271"/>
    </row>
    <row r="233" spans="1:9" x14ac:dyDescent="0.25">
      <c r="A233" s="256">
        <v>231</v>
      </c>
      <c r="B233" s="167" t="s">
        <v>19</v>
      </c>
      <c r="C233" s="29" t="s">
        <v>812</v>
      </c>
      <c r="D233" s="29"/>
      <c r="E233" s="30">
        <v>0.41399011367755389</v>
      </c>
      <c r="F233" s="31">
        <v>77.625699999999995</v>
      </c>
      <c r="G233" s="351">
        <v>32.14</v>
      </c>
      <c r="H233" s="225"/>
      <c r="I233" s="271"/>
    </row>
    <row r="234" spans="1:9" x14ac:dyDescent="0.25">
      <c r="A234" s="256">
        <v>232</v>
      </c>
      <c r="B234" s="167" t="s">
        <v>19</v>
      </c>
      <c r="C234" s="29" t="s">
        <v>813</v>
      </c>
      <c r="D234" s="29"/>
      <c r="E234" s="30">
        <v>0.41399011367755389</v>
      </c>
      <c r="F234" s="31">
        <v>117.03530000000001</v>
      </c>
      <c r="G234" s="351">
        <v>48.45</v>
      </c>
      <c r="H234" s="225"/>
      <c r="I234" s="271"/>
    </row>
    <row r="235" spans="1:9" x14ac:dyDescent="0.25">
      <c r="A235" s="256">
        <v>233</v>
      </c>
      <c r="B235" s="167" t="s">
        <v>19</v>
      </c>
      <c r="C235" s="29" t="s">
        <v>814</v>
      </c>
      <c r="D235" s="29"/>
      <c r="E235" s="30">
        <v>0.41399011367755389</v>
      </c>
      <c r="F235" s="31">
        <v>124.1066</v>
      </c>
      <c r="G235" s="351">
        <v>51.38</v>
      </c>
      <c r="H235" s="225"/>
      <c r="I235" s="271"/>
    </row>
    <row r="236" spans="1:9" x14ac:dyDescent="0.25">
      <c r="A236" s="256">
        <v>234</v>
      </c>
      <c r="B236" s="167" t="s">
        <v>19</v>
      </c>
      <c r="C236" s="29" t="s">
        <v>815</v>
      </c>
      <c r="D236" s="29"/>
      <c r="E236" s="30">
        <v>0.41399011367755389</v>
      </c>
      <c r="F236" s="31">
        <v>74.615099999999998</v>
      </c>
      <c r="G236" s="351">
        <v>30.89</v>
      </c>
      <c r="H236" s="225"/>
      <c r="I236" s="271"/>
    </row>
    <row r="237" spans="1:9" x14ac:dyDescent="0.25">
      <c r="A237" s="256">
        <v>235</v>
      </c>
      <c r="B237" s="167" t="s">
        <v>19</v>
      </c>
      <c r="C237" s="29" t="s">
        <v>777</v>
      </c>
      <c r="D237" s="29"/>
      <c r="E237" s="30">
        <v>0.41399011367755389</v>
      </c>
      <c r="F237" s="31">
        <v>484.34449999999998</v>
      </c>
      <c r="G237" s="351">
        <v>200.51</v>
      </c>
      <c r="H237" s="225"/>
      <c r="I237" s="271"/>
    </row>
    <row r="238" spans="1:9" x14ac:dyDescent="0.25">
      <c r="A238" s="256">
        <v>236</v>
      </c>
      <c r="B238" s="167" t="s">
        <v>19</v>
      </c>
      <c r="C238" s="29" t="s">
        <v>406</v>
      </c>
      <c r="D238" s="29"/>
      <c r="E238" s="30">
        <v>0.41399011367755389</v>
      </c>
      <c r="F238" s="31">
        <v>206.27809999999999</v>
      </c>
      <c r="G238" s="351">
        <v>85.4</v>
      </c>
      <c r="H238" s="225"/>
      <c r="I238" s="271"/>
    </row>
    <row r="239" spans="1:9" x14ac:dyDescent="0.25">
      <c r="A239" s="256">
        <v>237</v>
      </c>
      <c r="B239" s="167" t="s">
        <v>19</v>
      </c>
      <c r="C239" s="29" t="s">
        <v>923</v>
      </c>
      <c r="D239" s="29"/>
      <c r="E239" s="30">
        <v>0.41399011367755389</v>
      </c>
      <c r="F239" s="31">
        <v>104.1409</v>
      </c>
      <c r="G239" s="351">
        <v>43.11</v>
      </c>
      <c r="H239" s="225"/>
      <c r="I239" s="271"/>
    </row>
    <row r="240" spans="1:9" x14ac:dyDescent="0.25">
      <c r="A240" s="256">
        <v>238</v>
      </c>
      <c r="B240" s="167" t="s">
        <v>19</v>
      </c>
      <c r="C240" s="29" t="s">
        <v>922</v>
      </c>
      <c r="D240" s="29"/>
      <c r="E240" s="30">
        <v>0.41399011367755389</v>
      </c>
      <c r="F240" s="31">
        <v>64.007300000000001</v>
      </c>
      <c r="G240" s="351">
        <v>26.5</v>
      </c>
      <c r="H240" s="225"/>
      <c r="I240" s="271"/>
    </row>
    <row r="241" spans="1:9" x14ac:dyDescent="0.25">
      <c r="A241" s="256">
        <v>239</v>
      </c>
      <c r="B241" s="167" t="s">
        <v>19</v>
      </c>
      <c r="C241" s="29" t="s">
        <v>927</v>
      </c>
      <c r="D241" s="29"/>
      <c r="E241" s="30">
        <v>0.41399011367755389</v>
      </c>
      <c r="F241" s="31">
        <v>163.8357</v>
      </c>
      <c r="G241" s="351">
        <v>67.83</v>
      </c>
      <c r="H241" s="225"/>
      <c r="I241" s="271"/>
    </row>
    <row r="242" spans="1:9" x14ac:dyDescent="0.25">
      <c r="A242" s="256">
        <v>240</v>
      </c>
      <c r="B242" s="167" t="s">
        <v>19</v>
      </c>
      <c r="C242" s="29" t="s">
        <v>928</v>
      </c>
      <c r="D242" s="29"/>
      <c r="E242" s="30">
        <v>0.41399011367755389</v>
      </c>
      <c r="F242" s="31">
        <v>123.7423</v>
      </c>
      <c r="G242" s="351">
        <v>51.23</v>
      </c>
      <c r="H242" s="225"/>
      <c r="I242" s="271"/>
    </row>
    <row r="243" spans="1:9" x14ac:dyDescent="0.25">
      <c r="A243" s="256">
        <v>241</v>
      </c>
      <c r="B243" s="167" t="s">
        <v>19</v>
      </c>
      <c r="C243" s="29" t="s">
        <v>929</v>
      </c>
      <c r="D243" s="29"/>
      <c r="E243" s="30">
        <v>0.41399011367755389</v>
      </c>
      <c r="F243" s="31">
        <v>108.01909999999999</v>
      </c>
      <c r="G243" s="351">
        <v>44.72</v>
      </c>
      <c r="H243" s="225"/>
      <c r="I243" s="271"/>
    </row>
    <row r="244" spans="1:9" x14ac:dyDescent="0.25">
      <c r="A244" s="256">
        <v>242</v>
      </c>
      <c r="B244" s="167" t="s">
        <v>19</v>
      </c>
      <c r="C244" s="29" t="s">
        <v>930</v>
      </c>
      <c r="D244" s="29"/>
      <c r="E244" s="30">
        <v>0.41399011367755389</v>
      </c>
      <c r="F244" s="31">
        <v>86.719800000000006</v>
      </c>
      <c r="G244" s="351">
        <v>35.9</v>
      </c>
      <c r="H244" s="225"/>
      <c r="I244" s="271"/>
    </row>
    <row r="245" spans="1:9" x14ac:dyDescent="0.25">
      <c r="A245" s="256">
        <v>243</v>
      </c>
      <c r="B245" s="167" t="s">
        <v>19</v>
      </c>
      <c r="C245" s="29" t="s">
        <v>931</v>
      </c>
      <c r="D245" s="29"/>
      <c r="E245" s="30">
        <v>0.41399011367755389</v>
      </c>
      <c r="F245" s="31">
        <v>102.3205</v>
      </c>
      <c r="G245" s="351">
        <v>42.36</v>
      </c>
      <c r="H245" s="225"/>
      <c r="I245" s="271"/>
    </row>
    <row r="246" spans="1:9" x14ac:dyDescent="0.25">
      <c r="A246" s="256">
        <v>244</v>
      </c>
      <c r="B246" s="167" t="s">
        <v>19</v>
      </c>
      <c r="C246" s="29" t="s">
        <v>932</v>
      </c>
      <c r="D246" s="29"/>
      <c r="E246" s="30">
        <v>0.41399011367755389</v>
      </c>
      <c r="F246" s="31">
        <v>116.18729999999999</v>
      </c>
      <c r="G246" s="351">
        <v>48.1</v>
      </c>
      <c r="H246" s="225"/>
      <c r="I246" s="271"/>
    </row>
    <row r="247" spans="1:9" x14ac:dyDescent="0.25">
      <c r="A247" s="256">
        <v>245</v>
      </c>
      <c r="B247" s="167" t="s">
        <v>19</v>
      </c>
      <c r="C247" s="29" t="s">
        <v>933</v>
      </c>
      <c r="D247" s="29"/>
      <c r="E247" s="30">
        <v>0.41399011367755389</v>
      </c>
      <c r="F247" s="31">
        <v>92.194500000000005</v>
      </c>
      <c r="G247" s="351">
        <v>38.17</v>
      </c>
      <c r="H247" s="225"/>
      <c r="I247" s="271"/>
    </row>
    <row r="248" spans="1:9" x14ac:dyDescent="0.25">
      <c r="A248" s="256">
        <v>246</v>
      </c>
      <c r="B248" s="167" t="s">
        <v>19</v>
      </c>
      <c r="C248" s="29" t="s">
        <v>934</v>
      </c>
      <c r="D248" s="29"/>
      <c r="E248" s="30">
        <v>0.41399011367755389</v>
      </c>
      <c r="F248" s="31">
        <v>46.258499999999998</v>
      </c>
      <c r="G248" s="351">
        <v>19.149999999999999</v>
      </c>
      <c r="H248" s="225"/>
      <c r="I248" s="271"/>
    </row>
    <row r="249" spans="1:9" x14ac:dyDescent="0.25">
      <c r="A249" s="256">
        <v>247</v>
      </c>
      <c r="B249" s="167" t="s">
        <v>19</v>
      </c>
      <c r="C249" s="29" t="s">
        <v>935</v>
      </c>
      <c r="D249" s="29"/>
      <c r="E249" s="30">
        <v>0.41399011367755389</v>
      </c>
      <c r="F249" s="31">
        <v>187.04669999999999</v>
      </c>
      <c r="G249" s="351">
        <v>77.44</v>
      </c>
      <c r="H249" s="225"/>
      <c r="I249" s="271"/>
    </row>
    <row r="250" spans="1:9" x14ac:dyDescent="0.25">
      <c r="A250" s="256">
        <v>248</v>
      </c>
      <c r="B250" s="167" t="s">
        <v>19</v>
      </c>
      <c r="C250" s="29" t="s">
        <v>936</v>
      </c>
      <c r="D250" s="29"/>
      <c r="E250" s="30">
        <v>0.41399011367755389</v>
      </c>
      <c r="F250" s="31">
        <v>1035.3852999999999</v>
      </c>
      <c r="G250" s="351">
        <v>428.64</v>
      </c>
      <c r="H250" s="287"/>
      <c r="I250" s="271"/>
    </row>
    <row r="251" spans="1:9" x14ac:dyDescent="0.25">
      <c r="A251" s="256">
        <v>249</v>
      </c>
      <c r="B251" s="167" t="s">
        <v>19</v>
      </c>
      <c r="C251" s="29" t="s">
        <v>937</v>
      </c>
      <c r="D251" s="29"/>
      <c r="E251" s="30">
        <v>0.41399011367755389</v>
      </c>
      <c r="F251" s="31">
        <v>58.143500000000003</v>
      </c>
      <c r="G251" s="351">
        <v>24.07</v>
      </c>
      <c r="H251" s="225"/>
      <c r="I251" s="271"/>
    </row>
    <row r="252" spans="1:9" x14ac:dyDescent="0.25">
      <c r="A252" s="256">
        <v>250</v>
      </c>
      <c r="B252" s="167" t="s">
        <v>19</v>
      </c>
      <c r="C252" s="29" t="s">
        <v>938</v>
      </c>
      <c r="D252" s="29"/>
      <c r="E252" s="30">
        <v>0.41399011367755389</v>
      </c>
      <c r="F252" s="31">
        <v>150.31180000000001</v>
      </c>
      <c r="G252" s="351">
        <v>62.23</v>
      </c>
      <c r="H252" s="225"/>
      <c r="I252" s="271"/>
    </row>
    <row r="253" spans="1:9" x14ac:dyDescent="0.25">
      <c r="A253" s="256">
        <v>251</v>
      </c>
      <c r="B253" s="167" t="s">
        <v>19</v>
      </c>
      <c r="C253" s="29" t="s">
        <v>944</v>
      </c>
      <c r="D253" s="29"/>
      <c r="E253" s="30">
        <v>0.41399011367755389</v>
      </c>
      <c r="F253" s="31">
        <v>126.8832</v>
      </c>
      <c r="G253" s="351">
        <v>52.53</v>
      </c>
      <c r="H253" s="225"/>
      <c r="I253" s="271"/>
    </row>
    <row r="254" spans="1:9" x14ac:dyDescent="0.25">
      <c r="A254" s="256">
        <v>252</v>
      </c>
      <c r="B254" s="167" t="s">
        <v>19</v>
      </c>
      <c r="C254" s="29" t="s">
        <v>945</v>
      </c>
      <c r="D254" s="29"/>
      <c r="E254" s="30">
        <v>0.41399011367755389</v>
      </c>
      <c r="F254" s="31">
        <v>180.61439999999999</v>
      </c>
      <c r="G254" s="351">
        <v>74.77</v>
      </c>
      <c r="H254" s="225"/>
      <c r="I254" s="271"/>
    </row>
    <row r="255" spans="1:9" x14ac:dyDescent="0.25">
      <c r="A255" s="256">
        <v>253</v>
      </c>
      <c r="B255" s="167" t="s">
        <v>19</v>
      </c>
      <c r="C255" s="29" t="s">
        <v>946</v>
      </c>
      <c r="D255" s="29"/>
      <c r="E255" s="30">
        <v>0.41399011367755389</v>
      </c>
      <c r="F255" s="31">
        <v>1790.8504</v>
      </c>
      <c r="G255" s="351">
        <v>741.39</v>
      </c>
      <c r="H255" s="225"/>
      <c r="I255" s="271"/>
    </row>
    <row r="256" spans="1:9" x14ac:dyDescent="0.25">
      <c r="A256" s="256">
        <v>254</v>
      </c>
      <c r="B256" s="167" t="s">
        <v>19</v>
      </c>
      <c r="C256" s="29" t="s">
        <v>947</v>
      </c>
      <c r="D256" s="29"/>
      <c r="E256" s="30">
        <v>0.41399011367755389</v>
      </c>
      <c r="F256" s="31">
        <v>42.933999999999997</v>
      </c>
      <c r="G256" s="351">
        <v>17.77</v>
      </c>
      <c r="H256" s="287"/>
      <c r="I256" s="271"/>
    </row>
    <row r="257" spans="1:9" x14ac:dyDescent="0.25">
      <c r="A257" s="256">
        <v>255</v>
      </c>
      <c r="B257" s="167" t="s">
        <v>19</v>
      </c>
      <c r="C257" s="29" t="s">
        <v>971</v>
      </c>
      <c r="D257" s="29"/>
      <c r="E257" s="30">
        <v>0.41399011367755389</v>
      </c>
      <c r="F257" s="31">
        <v>245.4066</v>
      </c>
      <c r="G257" s="351">
        <v>101.6</v>
      </c>
      <c r="H257" s="225"/>
      <c r="I257" s="271"/>
    </row>
    <row r="258" spans="1:9" x14ac:dyDescent="0.25">
      <c r="A258" s="256">
        <v>256</v>
      </c>
      <c r="B258" s="167" t="s">
        <v>19</v>
      </c>
      <c r="C258" s="29" t="s">
        <v>972</v>
      </c>
      <c r="D258" s="29"/>
      <c r="E258" s="30">
        <v>0.41399011367755389</v>
      </c>
      <c r="F258" s="31">
        <v>133.27449999999999</v>
      </c>
      <c r="G258" s="351">
        <v>55.17</v>
      </c>
      <c r="H258" s="225"/>
      <c r="I258" s="271"/>
    </row>
    <row r="259" spans="1:9" x14ac:dyDescent="0.25">
      <c r="A259" s="256">
        <v>257</v>
      </c>
      <c r="B259" s="167" t="s">
        <v>19</v>
      </c>
      <c r="C259" s="29" t="s">
        <v>980</v>
      </c>
      <c r="D259" s="29"/>
      <c r="E259" s="30">
        <v>0.41399011367755389</v>
      </c>
      <c r="F259" s="31">
        <v>74.818700000000007</v>
      </c>
      <c r="G259" s="351">
        <v>30.97</v>
      </c>
      <c r="H259" s="225"/>
      <c r="I259" s="271"/>
    </row>
    <row r="260" spans="1:9" x14ac:dyDescent="0.25">
      <c r="A260" s="256">
        <v>258</v>
      </c>
      <c r="B260" s="167" t="s">
        <v>19</v>
      </c>
      <c r="C260" s="29" t="s">
        <v>362</v>
      </c>
      <c r="D260" s="29"/>
      <c r="E260" s="30">
        <v>0.41399011367755389</v>
      </c>
      <c r="F260" s="31">
        <v>146.5694</v>
      </c>
      <c r="G260" s="351">
        <v>60.68</v>
      </c>
      <c r="H260" s="225"/>
      <c r="I260" s="271"/>
    </row>
    <row r="261" spans="1:9" x14ac:dyDescent="0.25">
      <c r="A261" s="256">
        <v>259</v>
      </c>
      <c r="B261" s="167" t="s">
        <v>19</v>
      </c>
      <c r="C261" s="29" t="s">
        <v>41</v>
      </c>
      <c r="D261" s="29"/>
      <c r="E261" s="30">
        <v>0.41399011367755389</v>
      </c>
      <c r="F261" s="31">
        <v>451.51029999999997</v>
      </c>
      <c r="G261" s="351">
        <v>186.92</v>
      </c>
      <c r="H261" s="225"/>
      <c r="I261" s="271"/>
    </row>
    <row r="262" spans="1:9" x14ac:dyDescent="0.25">
      <c r="A262" s="256">
        <v>260</v>
      </c>
      <c r="B262" s="167" t="s">
        <v>19</v>
      </c>
      <c r="C262" s="29" t="s">
        <v>569</v>
      </c>
      <c r="D262" s="29"/>
      <c r="E262" s="30">
        <v>0.41399011367755389</v>
      </c>
      <c r="F262" s="31">
        <v>85.242400000000004</v>
      </c>
      <c r="G262" s="351">
        <v>35.29</v>
      </c>
      <c r="H262" s="225"/>
      <c r="I262" s="271"/>
    </row>
    <row r="263" spans="1:9" x14ac:dyDescent="0.25">
      <c r="A263" s="256">
        <v>261</v>
      </c>
      <c r="B263" s="167" t="s">
        <v>19</v>
      </c>
      <c r="C263" s="29" t="s">
        <v>570</v>
      </c>
      <c r="D263" s="29"/>
      <c r="E263" s="30">
        <v>0.41399011367755389</v>
      </c>
      <c r="F263" s="31">
        <v>64.880600000000001</v>
      </c>
      <c r="G263" s="351">
        <v>26.86</v>
      </c>
      <c r="H263" s="225"/>
      <c r="I263" s="271"/>
    </row>
    <row r="264" spans="1:9" x14ac:dyDescent="0.25">
      <c r="A264" s="256">
        <v>262</v>
      </c>
      <c r="B264" s="167" t="s">
        <v>19</v>
      </c>
      <c r="C264" s="29" t="s">
        <v>680</v>
      </c>
      <c r="D264" s="29"/>
      <c r="E264" s="30">
        <v>0.41399011367755389</v>
      </c>
      <c r="F264" s="31">
        <v>73.821200000000005</v>
      </c>
      <c r="G264" s="351">
        <v>30.56</v>
      </c>
      <c r="H264" s="225"/>
      <c r="I264" s="271"/>
    </row>
    <row r="265" spans="1:9" x14ac:dyDescent="0.25">
      <c r="A265" s="256">
        <v>263</v>
      </c>
      <c r="B265" s="167" t="s">
        <v>19</v>
      </c>
      <c r="C265" s="29" t="s">
        <v>681</v>
      </c>
      <c r="D265" s="29"/>
      <c r="E265" s="30">
        <v>0.41399011367755389</v>
      </c>
      <c r="F265" s="31">
        <v>32.8172</v>
      </c>
      <c r="G265" s="351">
        <v>13.59</v>
      </c>
      <c r="H265" s="225"/>
      <c r="I265" s="271"/>
    </row>
    <row r="266" spans="1:9" x14ac:dyDescent="0.25">
      <c r="A266" s="256">
        <v>264</v>
      </c>
      <c r="B266" s="167" t="s">
        <v>19</v>
      </c>
      <c r="C266" s="29" t="s">
        <v>571</v>
      </c>
      <c r="D266" s="29"/>
      <c r="E266" s="30">
        <v>0.41399011367755389</v>
      </c>
      <c r="F266" s="31">
        <v>57.341000000000001</v>
      </c>
      <c r="G266" s="351">
        <v>23.74</v>
      </c>
      <c r="H266" s="225"/>
      <c r="I266" s="271"/>
    </row>
    <row r="267" spans="1:9" x14ac:dyDescent="0.25">
      <c r="A267" s="256">
        <v>265</v>
      </c>
      <c r="B267" s="167" t="s">
        <v>19</v>
      </c>
      <c r="C267" s="29" t="s">
        <v>572</v>
      </c>
      <c r="D267" s="29"/>
      <c r="E267" s="30">
        <v>0.41399011367755389</v>
      </c>
      <c r="F267" s="31">
        <v>82.114099999999993</v>
      </c>
      <c r="G267" s="351">
        <v>33.99</v>
      </c>
      <c r="H267" s="225"/>
      <c r="I267" s="271"/>
    </row>
    <row r="268" spans="1:9" x14ac:dyDescent="0.25">
      <c r="A268" s="256">
        <v>266</v>
      </c>
      <c r="B268" s="167" t="s">
        <v>19</v>
      </c>
      <c r="C268" s="29" t="s">
        <v>573</v>
      </c>
      <c r="D268" s="29"/>
      <c r="E268" s="30">
        <v>0.41399011367755389</v>
      </c>
      <c r="F268" s="31">
        <v>61.9557</v>
      </c>
      <c r="G268" s="351">
        <v>25.65</v>
      </c>
      <c r="H268" s="225"/>
      <c r="I268" s="271"/>
    </row>
    <row r="269" spans="1:9" x14ac:dyDescent="0.25">
      <c r="A269" s="256">
        <v>267</v>
      </c>
      <c r="B269" s="167" t="s">
        <v>19</v>
      </c>
      <c r="C269" s="29" t="s">
        <v>852</v>
      </c>
      <c r="D269" s="29"/>
      <c r="E269" s="30">
        <v>0.41399011367755389</v>
      </c>
      <c r="F269" s="31">
        <v>52.115200000000002</v>
      </c>
      <c r="G269" s="351">
        <v>21.58</v>
      </c>
      <c r="H269" s="225"/>
      <c r="I269" s="271"/>
    </row>
    <row r="270" spans="1:9" x14ac:dyDescent="0.25">
      <c r="A270" s="256">
        <v>268</v>
      </c>
      <c r="B270" s="167" t="s">
        <v>19</v>
      </c>
      <c r="C270" s="29" t="s">
        <v>627</v>
      </c>
      <c r="D270" s="29"/>
      <c r="E270" s="30">
        <v>0.41399011367755389</v>
      </c>
      <c r="F270" s="31">
        <v>121.2007</v>
      </c>
      <c r="G270" s="351">
        <v>50.18</v>
      </c>
      <c r="H270" s="225"/>
      <c r="I270" s="271"/>
    </row>
    <row r="271" spans="1:9" x14ac:dyDescent="0.25">
      <c r="A271" s="256">
        <v>269</v>
      </c>
      <c r="B271" s="167" t="s">
        <v>19</v>
      </c>
      <c r="C271" s="29" t="s">
        <v>682</v>
      </c>
      <c r="D271" s="29"/>
      <c r="E271" s="30">
        <v>0.41399011367755389</v>
      </c>
      <c r="F271" s="31">
        <v>396.09440000000001</v>
      </c>
      <c r="G271" s="351">
        <v>163.98</v>
      </c>
      <c r="H271" s="225"/>
      <c r="I271" s="271"/>
    </row>
    <row r="272" spans="1:9" x14ac:dyDescent="0.25">
      <c r="A272" s="256">
        <v>270</v>
      </c>
      <c r="B272" s="167" t="s">
        <v>19</v>
      </c>
      <c r="C272" s="29" t="s">
        <v>42</v>
      </c>
      <c r="D272" s="29"/>
      <c r="E272" s="30">
        <v>0.41399011367755389</v>
      </c>
      <c r="F272" s="31">
        <v>463.18639999999999</v>
      </c>
      <c r="G272" s="351">
        <v>191.75</v>
      </c>
      <c r="H272" s="225"/>
      <c r="I272" s="271"/>
    </row>
    <row r="273" spans="1:9" x14ac:dyDescent="0.25">
      <c r="A273" s="256">
        <v>271</v>
      </c>
      <c r="B273" s="167" t="s">
        <v>19</v>
      </c>
      <c r="C273" s="29" t="s">
        <v>601</v>
      </c>
      <c r="D273" s="29"/>
      <c r="E273" s="30">
        <v>0.41399011367755389</v>
      </c>
      <c r="F273" s="31">
        <v>322.05410000000001</v>
      </c>
      <c r="G273" s="351">
        <v>133.33000000000001</v>
      </c>
      <c r="H273" s="225"/>
      <c r="I273" s="271"/>
    </row>
    <row r="274" spans="1:9" x14ac:dyDescent="0.25">
      <c r="A274" s="256">
        <v>272</v>
      </c>
      <c r="B274" s="167" t="s">
        <v>19</v>
      </c>
      <c r="C274" s="29" t="s">
        <v>396</v>
      </c>
      <c r="D274" s="29"/>
      <c r="E274" s="30">
        <v>0.41399011367755389</v>
      </c>
      <c r="F274" s="31">
        <v>211.0111</v>
      </c>
      <c r="G274" s="351">
        <v>87.36</v>
      </c>
      <c r="H274" s="225"/>
      <c r="I274" s="271"/>
    </row>
    <row r="275" spans="1:9" x14ac:dyDescent="0.25">
      <c r="A275" s="256">
        <v>273</v>
      </c>
      <c r="B275" s="167" t="s">
        <v>19</v>
      </c>
      <c r="C275" s="29" t="s">
        <v>846</v>
      </c>
      <c r="D275" s="29"/>
      <c r="E275" s="30">
        <v>0.41399011367755389</v>
      </c>
      <c r="F275" s="31">
        <v>238.75630000000001</v>
      </c>
      <c r="G275" s="351">
        <v>98.84</v>
      </c>
      <c r="H275" s="225"/>
      <c r="I275" s="271"/>
    </row>
    <row r="276" spans="1:9" x14ac:dyDescent="0.25">
      <c r="A276" s="256">
        <v>274</v>
      </c>
      <c r="B276" s="167" t="s">
        <v>19</v>
      </c>
      <c r="C276" s="29" t="s">
        <v>473</v>
      </c>
      <c r="D276" s="29"/>
      <c r="E276" s="30">
        <v>0.41399011367755389</v>
      </c>
      <c r="F276" s="31">
        <v>167.18010000000001</v>
      </c>
      <c r="G276" s="351">
        <v>69.209999999999994</v>
      </c>
      <c r="H276" s="225"/>
      <c r="I276" s="271"/>
    </row>
    <row r="277" spans="1:9" x14ac:dyDescent="0.25">
      <c r="A277" s="256">
        <v>275</v>
      </c>
      <c r="B277" s="167" t="s">
        <v>19</v>
      </c>
      <c r="C277" s="29" t="s">
        <v>574</v>
      </c>
      <c r="D277" s="29"/>
      <c r="E277" s="30">
        <v>0.41399011367755389</v>
      </c>
      <c r="F277" s="31">
        <v>102.4943</v>
      </c>
      <c r="G277" s="351">
        <v>42.43</v>
      </c>
      <c r="H277" s="225"/>
      <c r="I277" s="271"/>
    </row>
    <row r="278" spans="1:9" x14ac:dyDescent="0.25">
      <c r="A278" s="256">
        <v>276</v>
      </c>
      <c r="B278" s="167" t="s">
        <v>19</v>
      </c>
      <c r="C278" s="29" t="s">
        <v>474</v>
      </c>
      <c r="D278" s="29"/>
      <c r="E278" s="30">
        <v>0.41399011367755389</v>
      </c>
      <c r="F278" s="31">
        <v>117.25530000000001</v>
      </c>
      <c r="G278" s="351">
        <v>48.54</v>
      </c>
      <c r="H278" s="225"/>
      <c r="I278" s="271"/>
    </row>
    <row r="279" spans="1:9" x14ac:dyDescent="0.25">
      <c r="A279" s="256">
        <v>277</v>
      </c>
      <c r="B279" s="167" t="s">
        <v>19</v>
      </c>
      <c r="C279" s="29" t="s">
        <v>888</v>
      </c>
      <c r="D279" s="29"/>
      <c r="E279" s="30">
        <v>0.41399011367755389</v>
      </c>
      <c r="F279" s="31">
        <v>123.6904</v>
      </c>
      <c r="G279" s="351">
        <v>51.21</v>
      </c>
      <c r="H279" s="225"/>
      <c r="I279" s="271"/>
    </row>
    <row r="280" spans="1:9" x14ac:dyDescent="0.25">
      <c r="A280" s="256">
        <v>278</v>
      </c>
      <c r="B280" s="167" t="s">
        <v>19</v>
      </c>
      <c r="C280" s="29" t="s">
        <v>874</v>
      </c>
      <c r="D280" s="29"/>
      <c r="E280" s="30">
        <v>0.41399011367755389</v>
      </c>
      <c r="F280" s="31">
        <v>46.500700000000002</v>
      </c>
      <c r="G280" s="351">
        <v>19.25</v>
      </c>
      <c r="H280" s="225"/>
      <c r="I280" s="271"/>
    </row>
    <row r="281" spans="1:9" x14ac:dyDescent="0.25">
      <c r="A281" s="256">
        <v>279</v>
      </c>
      <c r="B281" s="167" t="s">
        <v>19</v>
      </c>
      <c r="C281" s="29" t="s">
        <v>394</v>
      </c>
      <c r="D281" s="29"/>
      <c r="E281" s="30">
        <v>0.41399011367755389</v>
      </c>
      <c r="F281" s="31">
        <v>112.9265</v>
      </c>
      <c r="G281" s="351">
        <v>46.75</v>
      </c>
      <c r="H281" s="225"/>
      <c r="I281" s="271"/>
    </row>
    <row r="282" spans="1:9" x14ac:dyDescent="0.25">
      <c r="A282" s="256">
        <v>280</v>
      </c>
      <c r="B282" s="167" t="s">
        <v>19</v>
      </c>
      <c r="C282" s="29" t="s">
        <v>475</v>
      </c>
      <c r="D282" s="29"/>
      <c r="E282" s="30">
        <v>0.41399011367755389</v>
      </c>
      <c r="F282" s="31">
        <v>109.6417</v>
      </c>
      <c r="G282" s="351">
        <v>45.39</v>
      </c>
      <c r="H282" s="225"/>
      <c r="I282" s="271"/>
    </row>
    <row r="283" spans="1:9" x14ac:dyDescent="0.25">
      <c r="A283" s="256">
        <v>281</v>
      </c>
      <c r="B283" s="167" t="s">
        <v>19</v>
      </c>
      <c r="C283" s="29" t="s">
        <v>683</v>
      </c>
      <c r="D283" s="29"/>
      <c r="E283" s="30">
        <v>0.41399011367755389</v>
      </c>
      <c r="F283" s="31">
        <v>660.3107</v>
      </c>
      <c r="G283" s="351">
        <v>273.36</v>
      </c>
      <c r="H283" s="225"/>
      <c r="I283" s="271"/>
    </row>
    <row r="284" spans="1:9" x14ac:dyDescent="0.25">
      <c r="A284" s="256">
        <v>282</v>
      </c>
      <c r="B284" s="167" t="s">
        <v>19</v>
      </c>
      <c r="C284" s="29" t="s">
        <v>684</v>
      </c>
      <c r="D284" s="29"/>
      <c r="E284" s="30">
        <v>0.41399011367755389</v>
      </c>
      <c r="F284" s="31">
        <v>100.3309</v>
      </c>
      <c r="G284" s="351">
        <v>41.54</v>
      </c>
      <c r="H284" s="225"/>
      <c r="I284" s="271"/>
    </row>
    <row r="285" spans="1:9" x14ac:dyDescent="0.25">
      <c r="A285" s="256">
        <v>283</v>
      </c>
      <c r="B285" s="167" t="s">
        <v>19</v>
      </c>
      <c r="C285" s="29" t="s">
        <v>421</v>
      </c>
      <c r="D285" s="29"/>
      <c r="E285" s="30">
        <v>0.41399011367755389</v>
      </c>
      <c r="F285" s="31">
        <v>396.3725</v>
      </c>
      <c r="G285" s="351">
        <v>164.09</v>
      </c>
      <c r="H285" s="225"/>
      <c r="I285" s="271"/>
    </row>
    <row r="286" spans="1:9" x14ac:dyDescent="0.25">
      <c r="A286" s="256">
        <v>284</v>
      </c>
      <c r="B286" s="167" t="s">
        <v>19</v>
      </c>
      <c r="C286" s="29" t="s">
        <v>778</v>
      </c>
      <c r="D286" s="29"/>
      <c r="E286" s="30">
        <v>0.41399011367755389</v>
      </c>
      <c r="F286" s="31">
        <v>334.15910000000002</v>
      </c>
      <c r="G286" s="351">
        <v>138.34</v>
      </c>
      <c r="H286" s="225"/>
      <c r="I286" s="271"/>
    </row>
    <row r="287" spans="1:9" x14ac:dyDescent="0.25">
      <c r="A287" s="256">
        <v>285</v>
      </c>
      <c r="B287" s="167" t="s">
        <v>19</v>
      </c>
      <c r="C287" s="29" t="s">
        <v>685</v>
      </c>
      <c r="D287" s="29"/>
      <c r="E287" s="30">
        <v>0.41399011367755389</v>
      </c>
      <c r="F287" s="31">
        <v>170.29810000000001</v>
      </c>
      <c r="G287" s="351">
        <v>70.5</v>
      </c>
      <c r="H287" s="225"/>
      <c r="I287" s="271"/>
    </row>
    <row r="288" spans="1:9" x14ac:dyDescent="0.25">
      <c r="A288" s="256">
        <v>286</v>
      </c>
      <c r="B288" s="167" t="s">
        <v>19</v>
      </c>
      <c r="C288" s="29" t="s">
        <v>686</v>
      </c>
      <c r="D288" s="29"/>
      <c r="E288" s="30">
        <v>0.41399011367755389</v>
      </c>
      <c r="F288" s="31">
        <v>618.83330000000001</v>
      </c>
      <c r="G288" s="351">
        <v>256.19</v>
      </c>
      <c r="H288" s="225"/>
      <c r="I288" s="271"/>
    </row>
    <row r="289" spans="1:9" x14ac:dyDescent="0.25">
      <c r="A289" s="256">
        <v>287</v>
      </c>
      <c r="B289" s="167" t="s">
        <v>19</v>
      </c>
      <c r="C289" s="29" t="s">
        <v>393</v>
      </c>
      <c r="D289" s="29"/>
      <c r="E289" s="30">
        <v>0.41399011367755389</v>
      </c>
      <c r="F289" s="31">
        <v>440.72250000000003</v>
      </c>
      <c r="G289" s="351">
        <v>182.45</v>
      </c>
      <c r="H289" s="225"/>
      <c r="I289" s="271"/>
    </row>
    <row r="290" spans="1:9" x14ac:dyDescent="0.25">
      <c r="A290" s="256">
        <v>288</v>
      </c>
      <c r="B290" s="167" t="s">
        <v>19</v>
      </c>
      <c r="C290" s="29" t="s">
        <v>43</v>
      </c>
      <c r="D290" s="29"/>
      <c r="E290" s="30">
        <v>0.41399011367755389</v>
      </c>
      <c r="F290" s="31">
        <v>673.72450000000003</v>
      </c>
      <c r="G290" s="351">
        <v>278.92</v>
      </c>
      <c r="H290" s="225"/>
      <c r="I290" s="271"/>
    </row>
    <row r="291" spans="1:9" x14ac:dyDescent="0.25">
      <c r="A291" s="256">
        <v>289</v>
      </c>
      <c r="B291" s="167" t="s">
        <v>19</v>
      </c>
      <c r="C291" s="29" t="s">
        <v>913</v>
      </c>
      <c r="D291" s="29"/>
      <c r="E291" s="30">
        <v>0.41399011367755389</v>
      </c>
      <c r="F291" s="31">
        <v>327.99239999999998</v>
      </c>
      <c r="G291" s="351">
        <v>135.79</v>
      </c>
      <c r="H291" s="225"/>
      <c r="I291" s="271"/>
    </row>
    <row r="292" spans="1:9" x14ac:dyDescent="0.25">
      <c r="A292" s="256">
        <v>290</v>
      </c>
      <c r="B292" s="167" t="s">
        <v>19</v>
      </c>
      <c r="C292" s="29" t="s">
        <v>422</v>
      </c>
      <c r="D292" s="29"/>
      <c r="E292" s="30">
        <v>0.41399011367755389</v>
      </c>
      <c r="F292" s="31">
        <v>306.11720000000003</v>
      </c>
      <c r="G292" s="351">
        <v>126.73</v>
      </c>
      <c r="H292" s="225"/>
      <c r="I292" s="271"/>
    </row>
    <row r="293" spans="1:9" x14ac:dyDescent="0.25">
      <c r="A293" s="256">
        <v>291</v>
      </c>
      <c r="B293" s="167" t="s">
        <v>19</v>
      </c>
      <c r="C293" s="29" t="s">
        <v>889</v>
      </c>
      <c r="D293" s="29"/>
      <c r="E293" s="30">
        <v>0.41399011367755389</v>
      </c>
      <c r="F293" s="31">
        <v>94.091800000000006</v>
      </c>
      <c r="G293" s="351">
        <v>38.950000000000003</v>
      </c>
      <c r="H293" s="225"/>
      <c r="I293" s="271"/>
    </row>
    <row r="294" spans="1:9" x14ac:dyDescent="0.25">
      <c r="A294" s="256">
        <v>292</v>
      </c>
      <c r="B294" s="167" t="s">
        <v>19</v>
      </c>
      <c r="C294" s="29" t="s">
        <v>384</v>
      </c>
      <c r="D294" s="29"/>
      <c r="E294" s="30">
        <v>0.41399011367755389</v>
      </c>
      <c r="F294" s="31">
        <v>110.53189999999999</v>
      </c>
      <c r="G294" s="351">
        <v>45.76</v>
      </c>
      <c r="H294" s="225"/>
      <c r="I294" s="271"/>
    </row>
    <row r="295" spans="1:9" x14ac:dyDescent="0.25">
      <c r="A295" s="256">
        <v>293</v>
      </c>
      <c r="B295" s="167" t="s">
        <v>19</v>
      </c>
      <c r="C295" s="29" t="s">
        <v>687</v>
      </c>
      <c r="D295" s="29"/>
      <c r="E295" s="30">
        <v>0.41399011367755389</v>
      </c>
      <c r="F295" s="31">
        <v>732.08040000000005</v>
      </c>
      <c r="G295" s="351">
        <v>303.07</v>
      </c>
      <c r="H295" s="225"/>
      <c r="I295" s="271"/>
    </row>
    <row r="296" spans="1:9" x14ac:dyDescent="0.25">
      <c r="A296" s="256">
        <v>294</v>
      </c>
      <c r="B296" s="167" t="s">
        <v>19</v>
      </c>
      <c r="C296" s="29" t="s">
        <v>476</v>
      </c>
      <c r="D296" s="29"/>
      <c r="E296" s="30">
        <v>0.41399011367755389</v>
      </c>
      <c r="F296" s="31">
        <v>136.78809999999999</v>
      </c>
      <c r="G296" s="351">
        <v>56.63</v>
      </c>
      <c r="H296" s="225"/>
      <c r="I296" s="271"/>
    </row>
    <row r="297" spans="1:9" x14ac:dyDescent="0.25">
      <c r="A297" s="256">
        <v>295</v>
      </c>
      <c r="B297" s="167" t="s">
        <v>19</v>
      </c>
      <c r="C297" s="29" t="s">
        <v>512</v>
      </c>
      <c r="D297" s="29"/>
      <c r="E297" s="30">
        <v>0.41399011367755389</v>
      </c>
      <c r="F297" s="31">
        <v>188.74780000000001</v>
      </c>
      <c r="G297" s="351">
        <v>78.14</v>
      </c>
      <c r="H297" s="225"/>
      <c r="I297" s="271"/>
    </row>
    <row r="298" spans="1:9" x14ac:dyDescent="0.25">
      <c r="A298" s="256">
        <v>296</v>
      </c>
      <c r="B298" s="167" t="s">
        <v>19</v>
      </c>
      <c r="C298" s="29" t="s">
        <v>423</v>
      </c>
      <c r="D298" s="29"/>
      <c r="E298" s="30">
        <v>0.41399011367755389</v>
      </c>
      <c r="F298" s="31">
        <v>265.97390000000001</v>
      </c>
      <c r="G298" s="351">
        <v>110.11</v>
      </c>
      <c r="H298" s="225"/>
      <c r="I298" s="271"/>
    </row>
    <row r="299" spans="1:9" x14ac:dyDescent="0.25">
      <c r="A299" s="256">
        <v>297</v>
      </c>
      <c r="B299" s="167" t="s">
        <v>19</v>
      </c>
      <c r="C299" s="29" t="s">
        <v>575</v>
      </c>
      <c r="D299" s="29"/>
      <c r="E299" s="30">
        <v>0.41399011367755389</v>
      </c>
      <c r="F299" s="31">
        <v>97.481200000000001</v>
      </c>
      <c r="G299" s="351">
        <v>40.36</v>
      </c>
      <c r="H299" s="225"/>
      <c r="I299" s="271"/>
    </row>
    <row r="300" spans="1:9" x14ac:dyDescent="0.25">
      <c r="A300" s="256">
        <v>298</v>
      </c>
      <c r="B300" s="167" t="s">
        <v>19</v>
      </c>
      <c r="C300" s="29" t="s">
        <v>866</v>
      </c>
      <c r="D300" s="29"/>
      <c r="E300" s="30">
        <v>0.41399011367755389</v>
      </c>
      <c r="F300" s="31">
        <v>197.523</v>
      </c>
      <c r="G300" s="351">
        <v>81.77</v>
      </c>
      <c r="H300" s="225"/>
      <c r="I300" s="271"/>
    </row>
    <row r="301" spans="1:9" x14ac:dyDescent="0.25">
      <c r="A301" s="256">
        <v>299</v>
      </c>
      <c r="B301" s="167" t="s">
        <v>19</v>
      </c>
      <c r="C301" s="29" t="s">
        <v>477</v>
      </c>
      <c r="D301" s="29"/>
      <c r="E301" s="30">
        <v>0.41399011367755389</v>
      </c>
      <c r="F301" s="31">
        <v>239.24959999999999</v>
      </c>
      <c r="G301" s="351">
        <v>99.05</v>
      </c>
      <c r="H301" s="225"/>
      <c r="I301" s="271"/>
    </row>
    <row r="302" spans="1:9" x14ac:dyDescent="0.25">
      <c r="A302" s="256">
        <v>300</v>
      </c>
      <c r="B302" s="167" t="s">
        <v>19</v>
      </c>
      <c r="C302" s="29" t="s">
        <v>890</v>
      </c>
      <c r="D302" s="29"/>
      <c r="E302" s="30">
        <v>0.41399011367755389</v>
      </c>
      <c r="F302" s="31">
        <v>360.16030000000001</v>
      </c>
      <c r="G302" s="351">
        <v>149.1</v>
      </c>
      <c r="H302" s="225"/>
      <c r="I302" s="271"/>
    </row>
    <row r="303" spans="1:9" x14ac:dyDescent="0.25">
      <c r="A303" s="256">
        <v>301</v>
      </c>
      <c r="B303" s="167" t="s">
        <v>19</v>
      </c>
      <c r="C303" s="29" t="s">
        <v>424</v>
      </c>
      <c r="D303" s="29"/>
      <c r="E303" s="30">
        <v>0.41399011367755389</v>
      </c>
      <c r="F303" s="31">
        <v>195.15440000000001</v>
      </c>
      <c r="G303" s="351">
        <v>80.790000000000006</v>
      </c>
      <c r="H303" s="225"/>
      <c r="I303" s="271"/>
    </row>
    <row r="304" spans="1:9" x14ac:dyDescent="0.25">
      <c r="A304" s="256">
        <v>302</v>
      </c>
      <c r="B304" s="167" t="s">
        <v>19</v>
      </c>
      <c r="C304" s="29" t="s">
        <v>411</v>
      </c>
      <c r="D304" s="29"/>
      <c r="E304" s="30">
        <v>0.41399011367755389</v>
      </c>
      <c r="F304" s="31">
        <v>85.006100000000004</v>
      </c>
      <c r="G304" s="351">
        <v>35.19</v>
      </c>
      <c r="H304" s="225"/>
      <c r="I304" s="271"/>
    </row>
    <row r="305" spans="1:9" x14ac:dyDescent="0.25">
      <c r="A305" s="256">
        <v>303</v>
      </c>
      <c r="B305" s="167" t="s">
        <v>19</v>
      </c>
      <c r="C305" s="29" t="s">
        <v>412</v>
      </c>
      <c r="D305" s="29"/>
      <c r="E305" s="30">
        <v>0.41399011367755389</v>
      </c>
      <c r="F305" s="31">
        <v>202.10740000000001</v>
      </c>
      <c r="G305" s="351">
        <v>83.67</v>
      </c>
      <c r="H305" s="225"/>
      <c r="I305" s="271"/>
    </row>
    <row r="306" spans="1:9" x14ac:dyDescent="0.25">
      <c r="A306" s="256">
        <v>304</v>
      </c>
      <c r="B306" s="167" t="s">
        <v>19</v>
      </c>
      <c r="C306" s="29" t="s">
        <v>542</v>
      </c>
      <c r="D306" s="29"/>
      <c r="E306" s="30">
        <v>0.41399011367755389</v>
      </c>
      <c r="F306" s="31">
        <v>314.82619999999997</v>
      </c>
      <c r="G306" s="351">
        <v>130.33000000000001</v>
      </c>
      <c r="H306" s="225"/>
      <c r="I306" s="271"/>
    </row>
    <row r="307" spans="1:9" x14ac:dyDescent="0.25">
      <c r="A307" s="256">
        <v>305</v>
      </c>
      <c r="B307" s="167" t="s">
        <v>19</v>
      </c>
      <c r="C307" s="29" t="s">
        <v>410</v>
      </c>
      <c r="D307" s="29"/>
      <c r="E307" s="30">
        <v>0.41399011367755389</v>
      </c>
      <c r="F307" s="31">
        <v>79.581299999999999</v>
      </c>
      <c r="G307" s="351">
        <v>32.950000000000003</v>
      </c>
      <c r="H307" s="225"/>
      <c r="I307" s="271"/>
    </row>
    <row r="308" spans="1:9" x14ac:dyDescent="0.25">
      <c r="A308" s="256">
        <v>306</v>
      </c>
      <c r="B308" s="167" t="s">
        <v>19</v>
      </c>
      <c r="C308" s="29" t="s">
        <v>405</v>
      </c>
      <c r="D308" s="29"/>
      <c r="E308" s="30">
        <v>0.41399011367755389</v>
      </c>
      <c r="F308" s="31">
        <v>61.2393</v>
      </c>
      <c r="G308" s="351">
        <v>25.35</v>
      </c>
      <c r="H308" s="225"/>
      <c r="I308" s="271"/>
    </row>
    <row r="309" spans="1:9" x14ac:dyDescent="0.25">
      <c r="A309" s="256">
        <v>307</v>
      </c>
      <c r="B309" s="167" t="s">
        <v>19</v>
      </c>
      <c r="C309" s="29" t="s">
        <v>400</v>
      </c>
      <c r="D309" s="29"/>
      <c r="E309" s="30">
        <v>0.41399011367755389</v>
      </c>
      <c r="F309" s="31">
        <v>67.567700000000002</v>
      </c>
      <c r="G309" s="351">
        <v>27.97</v>
      </c>
      <c r="H309" s="225"/>
      <c r="I309" s="271"/>
    </row>
    <row r="310" spans="1:9" x14ac:dyDescent="0.25">
      <c r="A310" s="256">
        <v>308</v>
      </c>
      <c r="B310" s="167" t="s">
        <v>19</v>
      </c>
      <c r="C310" s="29" t="s">
        <v>502</v>
      </c>
      <c r="D310" s="29"/>
      <c r="E310" s="30">
        <v>0.41399011367755389</v>
      </c>
      <c r="F310" s="31">
        <v>74.321100000000001</v>
      </c>
      <c r="G310" s="351">
        <v>30.77</v>
      </c>
      <c r="H310" s="225"/>
      <c r="I310" s="271"/>
    </row>
    <row r="311" spans="1:9" x14ac:dyDescent="0.25">
      <c r="A311" s="256">
        <v>309</v>
      </c>
      <c r="B311" s="167" t="s">
        <v>19</v>
      </c>
      <c r="C311" s="29" t="s">
        <v>44</v>
      </c>
      <c r="D311" s="29"/>
      <c r="E311" s="30">
        <v>0.41399011367755389</v>
      </c>
      <c r="F311" s="31">
        <v>847.81420000000003</v>
      </c>
      <c r="G311" s="351">
        <v>350.99</v>
      </c>
      <c r="H311" s="225"/>
      <c r="I311" s="271"/>
    </row>
    <row r="312" spans="1:9" x14ac:dyDescent="0.25">
      <c r="A312" s="256">
        <v>310</v>
      </c>
      <c r="B312" s="167" t="s">
        <v>19</v>
      </c>
      <c r="C312" s="29" t="s">
        <v>431</v>
      </c>
      <c r="D312" s="29"/>
      <c r="E312" s="30">
        <v>0.41399011367755389</v>
      </c>
      <c r="F312" s="31">
        <v>547.68640000000005</v>
      </c>
      <c r="G312" s="351">
        <v>226.74</v>
      </c>
      <c r="H312" s="225"/>
      <c r="I312" s="271"/>
    </row>
    <row r="313" spans="1:9" x14ac:dyDescent="0.25">
      <c r="A313" s="256">
        <v>311</v>
      </c>
      <c r="B313" s="167" t="s">
        <v>19</v>
      </c>
      <c r="C313" s="29" t="s">
        <v>602</v>
      </c>
      <c r="D313" s="29"/>
      <c r="E313" s="30">
        <v>0.41399011367755389</v>
      </c>
      <c r="F313" s="31">
        <v>74.156300000000002</v>
      </c>
      <c r="G313" s="351">
        <v>30.7</v>
      </c>
      <c r="H313" s="225"/>
      <c r="I313" s="271"/>
    </row>
    <row r="314" spans="1:9" x14ac:dyDescent="0.25">
      <c r="A314" s="256">
        <v>312</v>
      </c>
      <c r="B314" s="167" t="s">
        <v>19</v>
      </c>
      <c r="C314" s="29" t="s">
        <v>688</v>
      </c>
      <c r="D314" s="29"/>
      <c r="E314" s="30">
        <v>0.41399011367755389</v>
      </c>
      <c r="F314" s="31">
        <v>119.4571</v>
      </c>
      <c r="G314" s="351">
        <v>49.45</v>
      </c>
      <c r="H314" s="225"/>
      <c r="I314" s="271"/>
    </row>
    <row r="315" spans="1:9" x14ac:dyDescent="0.25">
      <c r="A315" s="256">
        <v>313</v>
      </c>
      <c r="B315" s="167" t="s">
        <v>19</v>
      </c>
      <c r="C315" s="29" t="s">
        <v>329</v>
      </c>
      <c r="D315" s="29"/>
      <c r="E315" s="30">
        <v>0.41399011367755389</v>
      </c>
      <c r="F315" s="31">
        <v>605.29759999999999</v>
      </c>
      <c r="G315" s="351">
        <v>250.59</v>
      </c>
      <c r="H315" s="225"/>
      <c r="I315" s="271"/>
    </row>
    <row r="316" spans="1:9" x14ac:dyDescent="0.25">
      <c r="A316" s="256">
        <v>314</v>
      </c>
      <c r="B316" s="167" t="s">
        <v>19</v>
      </c>
      <c r="C316" s="29" t="s">
        <v>689</v>
      </c>
      <c r="D316" s="29"/>
      <c r="E316" s="30">
        <v>0.41399011367755389</v>
      </c>
      <c r="F316" s="31">
        <v>203.42310000000001</v>
      </c>
      <c r="G316" s="351">
        <v>84.22</v>
      </c>
      <c r="H316" s="225"/>
      <c r="I316" s="271"/>
    </row>
    <row r="317" spans="1:9" x14ac:dyDescent="0.25">
      <c r="A317" s="256">
        <v>315</v>
      </c>
      <c r="B317" s="167" t="s">
        <v>19</v>
      </c>
      <c r="C317" s="29" t="s">
        <v>764</v>
      </c>
      <c r="D317" s="29"/>
      <c r="E317" s="30">
        <v>0.41399011367755389</v>
      </c>
      <c r="F317" s="31">
        <v>99.156499999999994</v>
      </c>
      <c r="G317" s="351">
        <v>41.05</v>
      </c>
      <c r="H317" s="225"/>
      <c r="I317" s="271"/>
    </row>
    <row r="318" spans="1:9" x14ac:dyDescent="0.25">
      <c r="A318" s="256">
        <v>316</v>
      </c>
      <c r="B318" s="167" t="s">
        <v>19</v>
      </c>
      <c r="C318" s="29" t="s">
        <v>690</v>
      </c>
      <c r="D318" s="29"/>
      <c r="E318" s="30">
        <v>0.41399011367755389</v>
      </c>
      <c r="F318" s="31">
        <v>33.294199999999996</v>
      </c>
      <c r="G318" s="351">
        <v>13.78</v>
      </c>
      <c r="H318" s="225"/>
      <c r="I318" s="271"/>
    </row>
    <row r="319" spans="1:9" x14ac:dyDescent="0.25">
      <c r="A319" s="256">
        <v>317</v>
      </c>
      <c r="B319" s="167" t="s">
        <v>19</v>
      </c>
      <c r="C319" s="29" t="s">
        <v>691</v>
      </c>
      <c r="D319" s="29"/>
      <c r="E319" s="30">
        <v>0.41399011367755389</v>
      </c>
      <c r="F319" s="31">
        <v>66.930099999999996</v>
      </c>
      <c r="G319" s="351">
        <v>27.71</v>
      </c>
      <c r="H319" s="225"/>
      <c r="I319" s="271"/>
    </row>
    <row r="320" spans="1:9" x14ac:dyDescent="0.25">
      <c r="A320" s="256">
        <v>318</v>
      </c>
      <c r="B320" s="167" t="s">
        <v>19</v>
      </c>
      <c r="C320" s="29" t="s">
        <v>628</v>
      </c>
      <c r="D320" s="29"/>
      <c r="E320" s="30">
        <v>0.41399011367755389</v>
      </c>
      <c r="F320" s="31">
        <v>44.481000000000002</v>
      </c>
      <c r="G320" s="351">
        <v>18.41</v>
      </c>
      <c r="H320" s="225"/>
      <c r="I320" s="271"/>
    </row>
    <row r="321" spans="1:9" x14ac:dyDescent="0.25">
      <c r="A321" s="256">
        <v>319</v>
      </c>
      <c r="B321" s="167" t="s">
        <v>19</v>
      </c>
      <c r="C321" s="29" t="s">
        <v>692</v>
      </c>
      <c r="D321" s="29"/>
      <c r="E321" s="30">
        <v>0.41399011367755389</v>
      </c>
      <c r="F321" s="31">
        <v>38.923900000000003</v>
      </c>
      <c r="G321" s="351">
        <v>16.11</v>
      </c>
      <c r="H321" s="225"/>
      <c r="I321" s="271"/>
    </row>
    <row r="322" spans="1:9" x14ac:dyDescent="0.25">
      <c r="A322" s="256">
        <v>320</v>
      </c>
      <c r="B322" s="167" t="s">
        <v>19</v>
      </c>
      <c r="C322" s="29" t="s">
        <v>693</v>
      </c>
      <c r="D322" s="29"/>
      <c r="E322" s="30">
        <v>0.41399011367755389</v>
      </c>
      <c r="F322" s="31">
        <v>36.122100000000003</v>
      </c>
      <c r="G322" s="351">
        <v>14.95</v>
      </c>
      <c r="H322" s="225"/>
      <c r="I322" s="271"/>
    </row>
    <row r="323" spans="1:9" x14ac:dyDescent="0.25">
      <c r="A323" s="256">
        <v>321</v>
      </c>
      <c r="B323" s="167" t="s">
        <v>19</v>
      </c>
      <c r="C323" s="29" t="s">
        <v>694</v>
      </c>
      <c r="D323" s="29"/>
      <c r="E323" s="30">
        <v>0.41399011367755389</v>
      </c>
      <c r="F323" s="31">
        <v>39.5702</v>
      </c>
      <c r="G323" s="351">
        <v>16.38</v>
      </c>
      <c r="H323" s="225"/>
      <c r="I323" s="271"/>
    </row>
    <row r="324" spans="1:9" x14ac:dyDescent="0.25">
      <c r="A324" s="256">
        <v>322</v>
      </c>
      <c r="B324" s="167" t="s">
        <v>19</v>
      </c>
      <c r="C324" s="29" t="s">
        <v>695</v>
      </c>
      <c r="D324" s="29"/>
      <c r="E324" s="30">
        <v>0.41399011367755389</v>
      </c>
      <c r="F324" s="31">
        <v>450.43009999999998</v>
      </c>
      <c r="G324" s="351">
        <v>186.47</v>
      </c>
      <c r="H324" s="225"/>
      <c r="I324" s="271"/>
    </row>
    <row r="325" spans="1:9" x14ac:dyDescent="0.25">
      <c r="A325" s="256">
        <v>323</v>
      </c>
      <c r="B325" s="167" t="s">
        <v>19</v>
      </c>
      <c r="C325" s="29" t="s">
        <v>296</v>
      </c>
      <c r="D325" s="29"/>
      <c r="E325" s="30">
        <v>0.41399011367755389</v>
      </c>
      <c r="F325" s="31">
        <v>136.87309999999999</v>
      </c>
      <c r="G325" s="351">
        <v>56.66</v>
      </c>
      <c r="H325" s="225"/>
      <c r="I325" s="271"/>
    </row>
    <row r="326" spans="1:9" x14ac:dyDescent="0.25">
      <c r="A326" s="256">
        <v>324</v>
      </c>
      <c r="B326" s="167" t="s">
        <v>19</v>
      </c>
      <c r="C326" s="29" t="s">
        <v>478</v>
      </c>
      <c r="D326" s="29"/>
      <c r="E326" s="30">
        <v>0.41399011367755389</v>
      </c>
      <c r="F326" s="31">
        <v>210.1558</v>
      </c>
      <c r="G326" s="351">
        <v>87</v>
      </c>
      <c r="H326" s="225"/>
      <c r="I326" s="271"/>
    </row>
    <row r="327" spans="1:9" x14ac:dyDescent="0.25">
      <c r="A327" s="256">
        <v>325</v>
      </c>
      <c r="B327" s="167" t="s">
        <v>19</v>
      </c>
      <c r="C327" s="29" t="s">
        <v>395</v>
      </c>
      <c r="D327" s="29"/>
      <c r="E327" s="30">
        <v>0.41399011367755389</v>
      </c>
      <c r="F327" s="31">
        <v>155.63200000000001</v>
      </c>
      <c r="G327" s="351">
        <v>64.430000000000007</v>
      </c>
      <c r="H327" s="225"/>
      <c r="I327" s="271"/>
    </row>
    <row r="328" spans="1:9" x14ac:dyDescent="0.25">
      <c r="A328" s="256">
        <v>326</v>
      </c>
      <c r="B328" s="167" t="s">
        <v>19</v>
      </c>
      <c r="C328" s="29" t="s">
        <v>543</v>
      </c>
      <c r="D328" s="29"/>
      <c r="E328" s="30">
        <v>0.41399011367755389</v>
      </c>
      <c r="F328" s="31">
        <v>242.03819999999999</v>
      </c>
      <c r="G328" s="351">
        <v>100.2</v>
      </c>
      <c r="H328" s="225"/>
      <c r="I328" s="271"/>
    </row>
    <row r="329" spans="1:9" x14ac:dyDescent="0.25">
      <c r="A329" s="256">
        <v>327</v>
      </c>
      <c r="B329" s="167" t="s">
        <v>19</v>
      </c>
      <c r="C329" s="29" t="s">
        <v>479</v>
      </c>
      <c r="D329" s="29"/>
      <c r="E329" s="30">
        <v>0.41399011367755389</v>
      </c>
      <c r="F329" s="31">
        <v>483.43950000000001</v>
      </c>
      <c r="G329" s="351">
        <v>200.14</v>
      </c>
      <c r="H329" s="225"/>
      <c r="I329" s="271"/>
    </row>
    <row r="330" spans="1:9" x14ac:dyDescent="0.25">
      <c r="A330" s="256">
        <v>328</v>
      </c>
      <c r="B330" s="167" t="s">
        <v>19</v>
      </c>
      <c r="C330" s="29" t="s">
        <v>327</v>
      </c>
      <c r="D330" s="29"/>
      <c r="E330" s="30">
        <v>0.41399011367755389</v>
      </c>
      <c r="F330" s="31">
        <v>708.96140000000003</v>
      </c>
      <c r="G330" s="351">
        <v>293.5</v>
      </c>
      <c r="H330" s="225"/>
      <c r="I330" s="271"/>
    </row>
    <row r="331" spans="1:9" x14ac:dyDescent="0.25">
      <c r="A331" s="256">
        <v>329</v>
      </c>
      <c r="B331" s="167" t="s">
        <v>19</v>
      </c>
      <c r="C331" s="29" t="s">
        <v>765</v>
      </c>
      <c r="D331" s="29"/>
      <c r="E331" s="30">
        <v>0.41399011367755389</v>
      </c>
      <c r="F331" s="31">
        <v>465.62799999999999</v>
      </c>
      <c r="G331" s="351">
        <v>192.77</v>
      </c>
      <c r="H331" s="225"/>
      <c r="I331" s="271"/>
    </row>
    <row r="332" spans="1:9" x14ac:dyDescent="0.25">
      <c r="A332" s="256">
        <v>330</v>
      </c>
      <c r="B332" s="167" t="s">
        <v>19</v>
      </c>
      <c r="C332" s="29" t="s">
        <v>425</v>
      </c>
      <c r="D332" s="29"/>
      <c r="E332" s="30">
        <v>0.41399011367755389</v>
      </c>
      <c r="F332" s="31">
        <v>218.70939999999999</v>
      </c>
      <c r="G332" s="351">
        <v>90.54</v>
      </c>
      <c r="H332" s="225"/>
      <c r="I332" s="271"/>
    </row>
    <row r="333" spans="1:9" x14ac:dyDescent="0.25">
      <c r="A333" s="256">
        <v>331</v>
      </c>
      <c r="B333" s="167" t="s">
        <v>19</v>
      </c>
      <c r="C333" s="29" t="s">
        <v>544</v>
      </c>
      <c r="D333" s="29"/>
      <c r="E333" s="30">
        <v>0.41399011367755389</v>
      </c>
      <c r="F333" s="31">
        <v>5180.6589000000004</v>
      </c>
      <c r="G333" s="351">
        <v>2144.7399999999998</v>
      </c>
      <c r="H333" s="225"/>
      <c r="I333" s="271"/>
    </row>
    <row r="334" spans="1:9" x14ac:dyDescent="0.25">
      <c r="A334" s="256">
        <v>332</v>
      </c>
      <c r="B334" s="167" t="s">
        <v>19</v>
      </c>
      <c r="C334" s="29" t="s">
        <v>480</v>
      </c>
      <c r="D334" s="29"/>
      <c r="E334" s="30">
        <v>0.41399011367755389</v>
      </c>
      <c r="F334" s="31">
        <v>320.3338</v>
      </c>
      <c r="G334" s="351">
        <v>132.62</v>
      </c>
      <c r="H334" s="287"/>
      <c r="I334" s="271"/>
    </row>
    <row r="335" spans="1:9" x14ac:dyDescent="0.25">
      <c r="A335" s="256">
        <v>333</v>
      </c>
      <c r="B335" s="167" t="s">
        <v>19</v>
      </c>
      <c r="C335" s="29" t="s">
        <v>378</v>
      </c>
      <c r="D335" s="29"/>
      <c r="E335" s="30">
        <v>0.41399011367755389</v>
      </c>
      <c r="F335" s="31">
        <v>156.34469999999999</v>
      </c>
      <c r="G335" s="351">
        <v>64.73</v>
      </c>
      <c r="H335" s="225"/>
      <c r="I335" s="271"/>
    </row>
    <row r="336" spans="1:9" x14ac:dyDescent="0.25">
      <c r="A336" s="256">
        <v>334</v>
      </c>
      <c r="B336" s="167" t="s">
        <v>19</v>
      </c>
      <c r="C336" s="29" t="s">
        <v>758</v>
      </c>
      <c r="D336" s="29"/>
      <c r="E336" s="30">
        <v>0.41399011367755389</v>
      </c>
      <c r="F336" s="31">
        <v>133.2192</v>
      </c>
      <c r="G336" s="351">
        <v>55.15</v>
      </c>
      <c r="H336" s="225"/>
      <c r="I336" s="271"/>
    </row>
    <row r="337" spans="1:9" x14ac:dyDescent="0.25">
      <c r="A337" s="256">
        <v>335</v>
      </c>
      <c r="B337" s="167" t="s">
        <v>19</v>
      </c>
      <c r="C337" s="29" t="s">
        <v>696</v>
      </c>
      <c r="D337" s="29"/>
      <c r="E337" s="30">
        <v>0.41399011367755389</v>
      </c>
      <c r="F337" s="31">
        <v>143.36969999999999</v>
      </c>
      <c r="G337" s="351">
        <v>59.35</v>
      </c>
      <c r="H337" s="225"/>
      <c r="I337" s="271"/>
    </row>
    <row r="338" spans="1:9" x14ac:dyDescent="0.25">
      <c r="A338" s="256">
        <v>336</v>
      </c>
      <c r="B338" s="167" t="s">
        <v>19</v>
      </c>
      <c r="C338" s="29" t="s">
        <v>375</v>
      </c>
      <c r="D338" s="29"/>
      <c r="E338" s="30">
        <v>0.41399011367755389</v>
      </c>
      <c r="F338" s="31">
        <v>354.28789999999998</v>
      </c>
      <c r="G338" s="351">
        <v>146.66999999999999</v>
      </c>
      <c r="H338" s="225"/>
      <c r="I338" s="271"/>
    </row>
    <row r="339" spans="1:9" x14ac:dyDescent="0.25">
      <c r="A339" s="256">
        <v>337</v>
      </c>
      <c r="B339" s="167" t="s">
        <v>19</v>
      </c>
      <c r="C339" s="29" t="s">
        <v>503</v>
      </c>
      <c r="D339" s="29"/>
      <c r="E339" s="30">
        <v>0.41399011367755389</v>
      </c>
      <c r="F339" s="31">
        <v>234.34030000000001</v>
      </c>
      <c r="G339" s="351">
        <v>97.01</v>
      </c>
      <c r="H339" s="225"/>
      <c r="I339" s="271"/>
    </row>
    <row r="340" spans="1:9" x14ac:dyDescent="0.25">
      <c r="A340" s="256">
        <v>338</v>
      </c>
      <c r="B340" s="167" t="s">
        <v>19</v>
      </c>
      <c r="C340" s="29" t="s">
        <v>504</v>
      </c>
      <c r="D340" s="29"/>
      <c r="E340" s="30">
        <v>0.41399011367755389</v>
      </c>
      <c r="F340" s="31">
        <v>172.42269999999999</v>
      </c>
      <c r="G340" s="351">
        <v>71.38</v>
      </c>
      <c r="H340" s="225"/>
      <c r="I340" s="271"/>
    </row>
    <row r="341" spans="1:9" x14ac:dyDescent="0.25">
      <c r="A341" s="256">
        <v>339</v>
      </c>
      <c r="B341" s="167" t="s">
        <v>19</v>
      </c>
      <c r="C341" s="29" t="s">
        <v>791</v>
      </c>
      <c r="D341" s="29"/>
      <c r="E341" s="30">
        <v>0.41399011367755389</v>
      </c>
      <c r="F341" s="31">
        <v>65.8</v>
      </c>
      <c r="G341" s="351">
        <v>27.24</v>
      </c>
      <c r="H341" s="225"/>
      <c r="I341" s="271"/>
    </row>
    <row r="342" spans="1:9" x14ac:dyDescent="0.25">
      <c r="A342" s="256">
        <v>340</v>
      </c>
      <c r="B342" s="167" t="s">
        <v>19</v>
      </c>
      <c r="C342" s="29" t="s">
        <v>481</v>
      </c>
      <c r="D342" s="29"/>
      <c r="E342" s="30">
        <v>0.41399011367755389</v>
      </c>
      <c r="F342" s="31">
        <v>174.87280000000001</v>
      </c>
      <c r="G342" s="351">
        <v>72.400000000000006</v>
      </c>
      <c r="H342" s="225"/>
      <c r="I342" s="271"/>
    </row>
    <row r="343" spans="1:9" x14ac:dyDescent="0.25">
      <c r="A343" s="256">
        <v>341</v>
      </c>
      <c r="B343" s="167" t="s">
        <v>19</v>
      </c>
      <c r="C343" s="29" t="s">
        <v>871</v>
      </c>
      <c r="D343" s="29"/>
      <c r="E343" s="30">
        <v>0.41399011367755389</v>
      </c>
      <c r="F343" s="31">
        <v>323.76960000000003</v>
      </c>
      <c r="G343" s="351">
        <v>134.04</v>
      </c>
      <c r="H343" s="225"/>
      <c r="I343" s="271"/>
    </row>
    <row r="344" spans="1:9" x14ac:dyDescent="0.25">
      <c r="A344" s="256">
        <v>342</v>
      </c>
      <c r="B344" s="167" t="s">
        <v>19</v>
      </c>
      <c r="C344" s="29" t="s">
        <v>505</v>
      </c>
      <c r="D344" s="29"/>
      <c r="E344" s="30">
        <v>0.41399011367755389</v>
      </c>
      <c r="F344" s="31">
        <v>229.858</v>
      </c>
      <c r="G344" s="351">
        <v>95.16</v>
      </c>
      <c r="H344" s="225"/>
      <c r="I344" s="271"/>
    </row>
    <row r="345" spans="1:9" x14ac:dyDescent="0.25">
      <c r="A345" s="256">
        <v>343</v>
      </c>
      <c r="B345" s="167" t="s">
        <v>19</v>
      </c>
      <c r="C345" s="29" t="s">
        <v>506</v>
      </c>
      <c r="D345" s="29"/>
      <c r="E345" s="30">
        <v>0.41399011367755389</v>
      </c>
      <c r="F345" s="31">
        <v>261.02710000000002</v>
      </c>
      <c r="G345" s="351">
        <v>108.06</v>
      </c>
      <c r="H345" s="225"/>
      <c r="I345" s="271"/>
    </row>
    <row r="346" spans="1:9" x14ac:dyDescent="0.25">
      <c r="A346" s="256">
        <v>344</v>
      </c>
      <c r="B346" s="167" t="s">
        <v>19</v>
      </c>
      <c r="C346" s="29" t="s">
        <v>513</v>
      </c>
      <c r="D346" s="29"/>
      <c r="E346" s="30">
        <v>0.41399011367755389</v>
      </c>
      <c r="F346" s="31">
        <v>357.17689999999999</v>
      </c>
      <c r="G346" s="351">
        <v>147.87</v>
      </c>
      <c r="H346" s="225"/>
      <c r="I346" s="271"/>
    </row>
    <row r="347" spans="1:9" x14ac:dyDescent="0.25">
      <c r="A347" s="256">
        <v>345</v>
      </c>
      <c r="B347" s="167" t="s">
        <v>19</v>
      </c>
      <c r="C347" s="29" t="s">
        <v>697</v>
      </c>
      <c r="D347" s="29"/>
      <c r="E347" s="30">
        <v>0.41399011367755389</v>
      </c>
      <c r="F347" s="31">
        <v>50.058999999999997</v>
      </c>
      <c r="G347" s="351">
        <v>20.72</v>
      </c>
      <c r="H347" s="225"/>
      <c r="I347" s="271"/>
    </row>
    <row r="348" spans="1:9" x14ac:dyDescent="0.25">
      <c r="A348" s="256">
        <v>346</v>
      </c>
      <c r="B348" s="167" t="s">
        <v>19</v>
      </c>
      <c r="C348" s="29" t="s">
        <v>698</v>
      </c>
      <c r="D348" s="29"/>
      <c r="E348" s="30">
        <v>0.41399011367755389</v>
      </c>
      <c r="F348" s="31">
        <v>43.4193</v>
      </c>
      <c r="G348" s="351">
        <v>17.98</v>
      </c>
      <c r="H348" s="225"/>
      <c r="I348" s="271"/>
    </row>
    <row r="349" spans="1:9" x14ac:dyDescent="0.25">
      <c r="A349" s="256">
        <v>347</v>
      </c>
      <c r="B349" s="167" t="s">
        <v>19</v>
      </c>
      <c r="C349" s="29" t="s">
        <v>376</v>
      </c>
      <c r="D349" s="29"/>
      <c r="E349" s="30">
        <v>0.41399011367755389</v>
      </c>
      <c r="F349" s="31">
        <v>326.4572</v>
      </c>
      <c r="G349" s="351">
        <v>135.15</v>
      </c>
      <c r="H349" s="225"/>
      <c r="I349" s="271"/>
    </row>
    <row r="350" spans="1:9" x14ac:dyDescent="0.25">
      <c r="A350" s="256">
        <v>348</v>
      </c>
      <c r="B350" s="167" t="s">
        <v>19</v>
      </c>
      <c r="C350" s="29" t="s">
        <v>377</v>
      </c>
      <c r="D350" s="29"/>
      <c r="E350" s="30">
        <v>0.41399011367755389</v>
      </c>
      <c r="F350" s="31">
        <v>66.579700000000003</v>
      </c>
      <c r="G350" s="351">
        <v>27.56</v>
      </c>
      <c r="H350" s="225"/>
      <c r="I350" s="271"/>
    </row>
    <row r="351" spans="1:9" x14ac:dyDescent="0.25">
      <c r="A351" s="256">
        <v>349</v>
      </c>
      <c r="B351" s="167" t="s">
        <v>19</v>
      </c>
      <c r="C351" s="29" t="s">
        <v>699</v>
      </c>
      <c r="D351" s="29"/>
      <c r="E351" s="30">
        <v>0.41399011367755389</v>
      </c>
      <c r="F351" s="31">
        <v>221.09979999999999</v>
      </c>
      <c r="G351" s="351">
        <v>91.53</v>
      </c>
      <c r="H351" s="225"/>
      <c r="I351" s="271"/>
    </row>
    <row r="352" spans="1:9" x14ac:dyDescent="0.25">
      <c r="A352" s="256">
        <v>350</v>
      </c>
      <c r="B352" s="167" t="s">
        <v>19</v>
      </c>
      <c r="C352" s="29" t="s">
        <v>45</v>
      </c>
      <c r="D352" s="29"/>
      <c r="E352" s="30">
        <v>0.41399011367755389</v>
      </c>
      <c r="F352" s="31">
        <v>305.23379999999997</v>
      </c>
      <c r="G352" s="351">
        <v>126.36</v>
      </c>
      <c r="H352" s="225"/>
      <c r="I352" s="271"/>
    </row>
    <row r="353" spans="1:9" x14ac:dyDescent="0.25">
      <c r="A353" s="256">
        <v>351</v>
      </c>
      <c r="B353" s="167" t="s">
        <v>19</v>
      </c>
      <c r="C353" s="29" t="s">
        <v>335</v>
      </c>
      <c r="D353" s="29"/>
      <c r="E353" s="30">
        <v>0.41399011367755389</v>
      </c>
      <c r="F353" s="31">
        <v>409.13130000000001</v>
      </c>
      <c r="G353" s="351">
        <v>169.38</v>
      </c>
      <c r="H353" s="225"/>
      <c r="I353" s="271"/>
    </row>
    <row r="354" spans="1:9" x14ac:dyDescent="0.25">
      <c r="A354" s="256">
        <v>352</v>
      </c>
      <c r="B354" s="167" t="s">
        <v>19</v>
      </c>
      <c r="C354" s="29" t="s">
        <v>769</v>
      </c>
      <c r="D354" s="29"/>
      <c r="E354" s="30">
        <v>0.41399011367755389</v>
      </c>
      <c r="F354" s="31">
        <v>119.3496</v>
      </c>
      <c r="G354" s="351">
        <v>49.41</v>
      </c>
      <c r="H354" s="225"/>
      <c r="I354" s="271"/>
    </row>
    <row r="355" spans="1:9" x14ac:dyDescent="0.25">
      <c r="A355" s="256">
        <v>353</v>
      </c>
      <c r="B355" s="167" t="s">
        <v>19</v>
      </c>
      <c r="C355" s="29" t="s">
        <v>46</v>
      </c>
      <c r="D355" s="29"/>
      <c r="E355" s="30">
        <v>0.41399011367755389</v>
      </c>
      <c r="F355" s="31">
        <v>598.45489999999995</v>
      </c>
      <c r="G355" s="351">
        <v>247.75</v>
      </c>
      <c r="H355" s="225"/>
      <c r="I355" s="271"/>
    </row>
    <row r="356" spans="1:9" x14ac:dyDescent="0.25">
      <c r="A356" s="256">
        <v>354</v>
      </c>
      <c r="B356" s="167" t="s">
        <v>19</v>
      </c>
      <c r="C356" s="29" t="s">
        <v>47</v>
      </c>
      <c r="D356" s="29"/>
      <c r="E356" s="30">
        <v>0.41399011367755389</v>
      </c>
      <c r="F356" s="31">
        <v>936.47799999999995</v>
      </c>
      <c r="G356" s="351">
        <v>387.69</v>
      </c>
      <c r="H356" s="225"/>
      <c r="I356" s="271"/>
    </row>
    <row r="357" spans="1:9" x14ac:dyDescent="0.25">
      <c r="A357" s="256">
        <v>355</v>
      </c>
      <c r="B357" s="167" t="s">
        <v>19</v>
      </c>
      <c r="C357" s="29" t="s">
        <v>770</v>
      </c>
      <c r="D357" s="29"/>
      <c r="E357" s="30">
        <v>0.41399011367755389</v>
      </c>
      <c r="F357" s="31">
        <v>35.420400000000001</v>
      </c>
      <c r="G357" s="351">
        <v>14.66</v>
      </c>
      <c r="H357" s="225"/>
      <c r="I357" s="271"/>
    </row>
    <row r="358" spans="1:9" x14ac:dyDescent="0.25">
      <c r="A358" s="256">
        <v>356</v>
      </c>
      <c r="B358" s="167" t="s">
        <v>19</v>
      </c>
      <c r="C358" s="29" t="s">
        <v>48</v>
      </c>
      <c r="D358" s="29"/>
      <c r="E358" s="30">
        <v>0.41399011367755389</v>
      </c>
      <c r="F358" s="31">
        <v>197.40029999999999</v>
      </c>
      <c r="G358" s="351">
        <v>81.72</v>
      </c>
      <c r="H358" s="225"/>
      <c r="I358" s="271"/>
    </row>
    <row r="359" spans="1:9" x14ac:dyDescent="0.25">
      <c r="A359" s="256">
        <v>357</v>
      </c>
      <c r="B359" s="167" t="s">
        <v>19</v>
      </c>
      <c r="C359" s="29" t="s">
        <v>49</v>
      </c>
      <c r="D359" s="29"/>
      <c r="E359" s="30">
        <v>0.41399011367755389</v>
      </c>
      <c r="F359" s="31">
        <v>354.2758</v>
      </c>
      <c r="G359" s="351">
        <v>146.66999999999999</v>
      </c>
      <c r="H359" s="225"/>
      <c r="I359" s="271"/>
    </row>
    <row r="360" spans="1:9" x14ac:dyDescent="0.25">
      <c r="A360" s="256">
        <v>358</v>
      </c>
      <c r="B360" s="167" t="s">
        <v>19</v>
      </c>
      <c r="C360" s="29" t="s">
        <v>902</v>
      </c>
      <c r="D360" s="29"/>
      <c r="E360" s="30">
        <v>0.41399011367755389</v>
      </c>
      <c r="F360" s="31">
        <v>62.404200000000003</v>
      </c>
      <c r="G360" s="351">
        <v>25.83</v>
      </c>
      <c r="H360" s="225"/>
      <c r="I360" s="271"/>
    </row>
    <row r="361" spans="1:9" x14ac:dyDescent="0.25">
      <c r="A361" s="256">
        <v>359</v>
      </c>
      <c r="B361" s="167" t="s">
        <v>19</v>
      </c>
      <c r="C361" s="29" t="s">
        <v>507</v>
      </c>
      <c r="D361" s="29"/>
      <c r="E361" s="30">
        <v>0.41399011367755389</v>
      </c>
      <c r="F361" s="31">
        <v>280.88229999999999</v>
      </c>
      <c r="G361" s="351">
        <v>116.28</v>
      </c>
      <c r="H361" s="225"/>
      <c r="I361" s="271"/>
    </row>
    <row r="362" spans="1:9" x14ac:dyDescent="0.25">
      <c r="A362" s="256">
        <v>360</v>
      </c>
      <c r="B362" s="167" t="s">
        <v>19</v>
      </c>
      <c r="C362" s="29" t="s">
        <v>700</v>
      </c>
      <c r="D362" s="29"/>
      <c r="E362" s="30">
        <v>0.41399011367755389</v>
      </c>
      <c r="F362" s="31">
        <v>2184.4524000000001</v>
      </c>
      <c r="G362" s="351">
        <v>904.34</v>
      </c>
      <c r="H362" s="225"/>
      <c r="I362" s="271"/>
    </row>
    <row r="363" spans="1:9" x14ac:dyDescent="0.25">
      <c r="A363" s="256">
        <v>361</v>
      </c>
      <c r="B363" s="167" t="s">
        <v>19</v>
      </c>
      <c r="C363" s="29" t="s">
        <v>701</v>
      </c>
      <c r="D363" s="29"/>
      <c r="E363" s="30">
        <v>0.41399011367755389</v>
      </c>
      <c r="F363" s="31">
        <v>1570.8320000000001</v>
      </c>
      <c r="G363" s="351">
        <v>650.30999999999995</v>
      </c>
      <c r="H363" s="287"/>
      <c r="I363" s="271"/>
    </row>
    <row r="364" spans="1:9" x14ac:dyDescent="0.25">
      <c r="A364" s="256">
        <v>362</v>
      </c>
      <c r="B364" s="167" t="s">
        <v>19</v>
      </c>
      <c r="C364" s="29" t="s">
        <v>392</v>
      </c>
      <c r="D364" s="29"/>
      <c r="E364" s="30">
        <v>0.41399011367755389</v>
      </c>
      <c r="F364" s="31">
        <v>333.90589999999997</v>
      </c>
      <c r="G364" s="351">
        <v>138.22999999999999</v>
      </c>
      <c r="H364" s="287"/>
      <c r="I364" s="271"/>
    </row>
    <row r="365" spans="1:9" x14ac:dyDescent="0.25">
      <c r="A365" s="256">
        <v>363</v>
      </c>
      <c r="B365" s="167" t="s">
        <v>19</v>
      </c>
      <c r="C365" s="29" t="s">
        <v>514</v>
      </c>
      <c r="D365" s="29"/>
      <c r="E365" s="30">
        <v>0.41399011367755389</v>
      </c>
      <c r="F365" s="31">
        <v>282.31110000000001</v>
      </c>
      <c r="G365" s="351">
        <v>116.87</v>
      </c>
      <c r="H365" s="225"/>
      <c r="I365" s="271"/>
    </row>
    <row r="366" spans="1:9" x14ac:dyDescent="0.25">
      <c r="A366" s="256">
        <v>364</v>
      </c>
      <c r="B366" s="167" t="s">
        <v>19</v>
      </c>
      <c r="C366" s="29" t="s">
        <v>545</v>
      </c>
      <c r="D366" s="29"/>
      <c r="E366" s="30">
        <v>0.41399011367755389</v>
      </c>
      <c r="F366" s="31">
        <v>110.4562</v>
      </c>
      <c r="G366" s="351">
        <v>45.73</v>
      </c>
      <c r="H366" s="225"/>
      <c r="I366" s="271"/>
    </row>
    <row r="367" spans="1:9" x14ac:dyDescent="0.25">
      <c r="A367" s="256">
        <v>365</v>
      </c>
      <c r="B367" s="167" t="s">
        <v>19</v>
      </c>
      <c r="C367" s="29" t="s">
        <v>508</v>
      </c>
      <c r="D367" s="29"/>
      <c r="E367" s="30">
        <v>0.41399011367755389</v>
      </c>
      <c r="F367" s="31">
        <v>206.57820000000001</v>
      </c>
      <c r="G367" s="351">
        <v>85.52</v>
      </c>
      <c r="H367" s="225"/>
      <c r="I367" s="271"/>
    </row>
    <row r="368" spans="1:9" x14ac:dyDescent="0.25">
      <c r="A368" s="256">
        <v>366</v>
      </c>
      <c r="B368" s="167" t="s">
        <v>19</v>
      </c>
      <c r="C368" s="29" t="s">
        <v>426</v>
      </c>
      <c r="D368" s="29"/>
      <c r="E368" s="30">
        <v>0.41399011367755389</v>
      </c>
      <c r="F368" s="31">
        <v>201.68029999999999</v>
      </c>
      <c r="G368" s="351">
        <v>83.49</v>
      </c>
      <c r="H368" s="225"/>
      <c r="I368" s="271"/>
    </row>
    <row r="369" spans="1:9" x14ac:dyDescent="0.25">
      <c r="A369" s="256">
        <v>367</v>
      </c>
      <c r="B369" s="167" t="s">
        <v>19</v>
      </c>
      <c r="C369" s="29" t="s">
        <v>702</v>
      </c>
      <c r="D369" s="29"/>
      <c r="E369" s="30">
        <v>0.41399011367755389</v>
      </c>
      <c r="F369" s="31">
        <v>68.874399999999994</v>
      </c>
      <c r="G369" s="351">
        <v>28.51</v>
      </c>
      <c r="H369" s="225"/>
      <c r="I369" s="271"/>
    </row>
    <row r="370" spans="1:9" x14ac:dyDescent="0.25">
      <c r="A370" s="256">
        <v>368</v>
      </c>
      <c r="B370" s="167" t="s">
        <v>19</v>
      </c>
      <c r="C370" s="29" t="s">
        <v>703</v>
      </c>
      <c r="D370" s="29"/>
      <c r="E370" s="30">
        <v>0.41399011367755389</v>
      </c>
      <c r="F370" s="31">
        <v>71.34</v>
      </c>
      <c r="G370" s="351">
        <v>29.53</v>
      </c>
      <c r="H370" s="225"/>
      <c r="I370" s="271"/>
    </row>
    <row r="371" spans="1:9" x14ac:dyDescent="0.25">
      <c r="A371" s="256">
        <v>369</v>
      </c>
      <c r="B371" s="167" t="s">
        <v>19</v>
      </c>
      <c r="C371" s="29" t="s">
        <v>482</v>
      </c>
      <c r="D371" s="29"/>
      <c r="E371" s="30">
        <v>0.41399011367755389</v>
      </c>
      <c r="F371" s="31">
        <v>138.50409999999999</v>
      </c>
      <c r="G371" s="351">
        <v>57.34</v>
      </c>
      <c r="H371" s="225"/>
      <c r="I371" s="271"/>
    </row>
    <row r="372" spans="1:9" x14ac:dyDescent="0.25">
      <c r="A372" s="256">
        <v>370</v>
      </c>
      <c r="B372" s="167" t="s">
        <v>19</v>
      </c>
      <c r="C372" s="29" t="s">
        <v>483</v>
      </c>
      <c r="D372" s="29"/>
      <c r="E372" s="30">
        <v>0.41399011367755389</v>
      </c>
      <c r="F372" s="31">
        <v>1132.0166999999999</v>
      </c>
      <c r="G372" s="351">
        <v>468.64</v>
      </c>
      <c r="H372" s="225"/>
      <c r="I372" s="271"/>
    </row>
    <row r="373" spans="1:9" x14ac:dyDescent="0.25">
      <c r="A373" s="256">
        <v>371</v>
      </c>
      <c r="B373" s="167" t="s">
        <v>19</v>
      </c>
      <c r="C373" s="29" t="s">
        <v>484</v>
      </c>
      <c r="D373" s="29"/>
      <c r="E373" s="30">
        <v>0.41399011367755389</v>
      </c>
      <c r="F373" s="31">
        <v>275.31909999999999</v>
      </c>
      <c r="G373" s="351">
        <v>113.98</v>
      </c>
      <c r="H373" s="287"/>
      <c r="I373" s="271"/>
    </row>
    <row r="374" spans="1:9" x14ac:dyDescent="0.25">
      <c r="A374" s="256">
        <v>372</v>
      </c>
      <c r="B374" s="167" t="s">
        <v>19</v>
      </c>
      <c r="C374" s="29" t="s">
        <v>485</v>
      </c>
      <c r="D374" s="29"/>
      <c r="E374" s="30">
        <v>0.41399011367755389</v>
      </c>
      <c r="F374" s="31">
        <v>699.31039999999996</v>
      </c>
      <c r="G374" s="351">
        <v>289.51</v>
      </c>
      <c r="H374" s="225"/>
      <c r="I374" s="271"/>
    </row>
    <row r="375" spans="1:9" x14ac:dyDescent="0.25">
      <c r="A375" s="256">
        <v>373</v>
      </c>
      <c r="B375" s="167" t="s">
        <v>19</v>
      </c>
      <c r="C375" s="29" t="s">
        <v>576</v>
      </c>
      <c r="D375" s="29"/>
      <c r="E375" s="30">
        <v>0.41399011367755389</v>
      </c>
      <c r="F375" s="31">
        <v>680.69380000000001</v>
      </c>
      <c r="G375" s="351">
        <v>281.8</v>
      </c>
      <c r="H375" s="225"/>
      <c r="I375" s="271"/>
    </row>
    <row r="376" spans="1:9" x14ac:dyDescent="0.25">
      <c r="A376" s="256">
        <v>374</v>
      </c>
      <c r="B376" s="167" t="s">
        <v>19</v>
      </c>
      <c r="C376" s="29" t="s">
        <v>509</v>
      </c>
      <c r="D376" s="29"/>
      <c r="E376" s="30">
        <v>0.41399011367755389</v>
      </c>
      <c r="F376" s="31">
        <v>262.86509999999998</v>
      </c>
      <c r="G376" s="351">
        <v>108.82</v>
      </c>
      <c r="H376" s="225"/>
      <c r="I376" s="271"/>
    </row>
    <row r="377" spans="1:9" x14ac:dyDescent="0.25">
      <c r="A377" s="256">
        <v>375</v>
      </c>
      <c r="B377" s="167" t="s">
        <v>19</v>
      </c>
      <c r="C377" s="29" t="s">
        <v>515</v>
      </c>
      <c r="D377" s="29"/>
      <c r="E377" s="30">
        <v>0.41399011367755389</v>
      </c>
      <c r="F377" s="31">
        <v>122.0508</v>
      </c>
      <c r="G377" s="351">
        <v>50.53</v>
      </c>
      <c r="H377" s="225"/>
      <c r="I377" s="271"/>
    </row>
    <row r="378" spans="1:9" x14ac:dyDescent="0.25">
      <c r="A378" s="256">
        <v>376</v>
      </c>
      <c r="B378" s="167" t="s">
        <v>19</v>
      </c>
      <c r="C378" s="29" t="s">
        <v>577</v>
      </c>
      <c r="D378" s="29"/>
      <c r="E378" s="30">
        <v>0.41399011367755389</v>
      </c>
      <c r="F378" s="31">
        <v>207.39259999999999</v>
      </c>
      <c r="G378" s="351">
        <v>85.86</v>
      </c>
      <c r="H378" s="225"/>
      <c r="I378" s="271"/>
    </row>
    <row r="379" spans="1:9" x14ac:dyDescent="0.25">
      <c r="A379" s="256">
        <v>377</v>
      </c>
      <c r="B379" s="167" t="s">
        <v>19</v>
      </c>
      <c r="C379" s="29" t="s">
        <v>516</v>
      </c>
      <c r="D379" s="29"/>
      <c r="E379" s="30">
        <v>0.41399011367755389</v>
      </c>
      <c r="F379" s="31">
        <v>515.98739999999998</v>
      </c>
      <c r="G379" s="351">
        <v>213.61</v>
      </c>
      <c r="H379" s="225"/>
      <c r="I379" s="271"/>
    </row>
    <row r="380" spans="1:9" x14ac:dyDescent="0.25">
      <c r="A380" s="256">
        <v>378</v>
      </c>
      <c r="B380" s="167" t="s">
        <v>19</v>
      </c>
      <c r="C380" s="29" t="s">
        <v>366</v>
      </c>
      <c r="D380" s="29"/>
      <c r="E380" s="30">
        <v>0.41399011367755389</v>
      </c>
      <c r="F380" s="31">
        <v>81.028700000000001</v>
      </c>
      <c r="G380" s="351">
        <v>33.549999999999997</v>
      </c>
      <c r="H380" s="225"/>
      <c r="I380" s="271"/>
    </row>
    <row r="381" spans="1:9" x14ac:dyDescent="0.25">
      <c r="A381" s="256">
        <v>379</v>
      </c>
      <c r="B381" s="167" t="s">
        <v>19</v>
      </c>
      <c r="C381" s="29" t="s">
        <v>302</v>
      </c>
      <c r="D381" s="29"/>
      <c r="E381" s="30">
        <v>0.41399011367755389</v>
      </c>
      <c r="F381" s="31">
        <v>69.051699999999997</v>
      </c>
      <c r="G381" s="351">
        <v>28.59</v>
      </c>
      <c r="H381" s="225"/>
      <c r="I381" s="271"/>
    </row>
    <row r="382" spans="1:9" x14ac:dyDescent="0.25">
      <c r="A382" s="256">
        <v>380</v>
      </c>
      <c r="B382" s="167" t="s">
        <v>19</v>
      </c>
      <c r="C382" s="29" t="s">
        <v>50</v>
      </c>
      <c r="D382" s="29"/>
      <c r="E382" s="30">
        <v>0.41399011367755389</v>
      </c>
      <c r="F382" s="31">
        <v>950.77890000000002</v>
      </c>
      <c r="G382" s="351">
        <v>393.61</v>
      </c>
      <c r="H382" s="225"/>
      <c r="I382" s="271"/>
    </row>
    <row r="383" spans="1:9" x14ac:dyDescent="0.25">
      <c r="A383" s="256">
        <v>381</v>
      </c>
      <c r="B383" s="167" t="s">
        <v>19</v>
      </c>
      <c r="C383" s="29" t="s">
        <v>704</v>
      </c>
      <c r="D383" s="29"/>
      <c r="E383" s="30">
        <v>0.41399011367755389</v>
      </c>
      <c r="F383" s="31">
        <v>61.689700000000002</v>
      </c>
      <c r="G383" s="351">
        <v>25.54</v>
      </c>
      <c r="H383" s="225"/>
      <c r="I383" s="271"/>
    </row>
    <row r="384" spans="1:9" x14ac:dyDescent="0.25">
      <c r="A384" s="256">
        <v>382</v>
      </c>
      <c r="B384" s="167" t="s">
        <v>19</v>
      </c>
      <c r="C384" s="29" t="s">
        <v>705</v>
      </c>
      <c r="D384" s="29"/>
      <c r="E384" s="30">
        <v>0.41399011367755389</v>
      </c>
      <c r="F384" s="31">
        <v>53.9694</v>
      </c>
      <c r="G384" s="351">
        <v>22.34</v>
      </c>
      <c r="H384" s="225"/>
      <c r="I384" s="271"/>
    </row>
    <row r="385" spans="1:9" x14ac:dyDescent="0.25">
      <c r="A385" s="256">
        <v>383</v>
      </c>
      <c r="B385" s="167" t="s">
        <v>19</v>
      </c>
      <c r="C385" s="29" t="s">
        <v>706</v>
      </c>
      <c r="D385" s="29"/>
      <c r="E385" s="30">
        <v>0.41399011367755389</v>
      </c>
      <c r="F385" s="31">
        <v>80.806700000000006</v>
      </c>
      <c r="G385" s="351">
        <v>33.450000000000003</v>
      </c>
      <c r="H385" s="225"/>
      <c r="I385" s="271"/>
    </row>
    <row r="386" spans="1:9" x14ac:dyDescent="0.25">
      <c r="A386" s="256">
        <v>384</v>
      </c>
      <c r="B386" s="167" t="s">
        <v>19</v>
      </c>
      <c r="C386" s="29" t="s">
        <v>707</v>
      </c>
      <c r="D386" s="29"/>
      <c r="E386" s="30">
        <v>0.41399011367755389</v>
      </c>
      <c r="F386" s="31">
        <v>77.600800000000007</v>
      </c>
      <c r="G386" s="351">
        <v>32.130000000000003</v>
      </c>
      <c r="H386" s="225"/>
      <c r="I386" s="271"/>
    </row>
    <row r="387" spans="1:9" x14ac:dyDescent="0.25">
      <c r="A387" s="256">
        <v>385</v>
      </c>
      <c r="B387" s="167" t="s">
        <v>19</v>
      </c>
      <c r="C387" s="29" t="s">
        <v>708</v>
      </c>
      <c r="D387" s="29"/>
      <c r="E387" s="30">
        <v>0.41399011367755389</v>
      </c>
      <c r="F387" s="31">
        <v>66.780699999999996</v>
      </c>
      <c r="G387" s="351">
        <v>27.65</v>
      </c>
      <c r="H387" s="225"/>
      <c r="I387" s="271"/>
    </row>
    <row r="388" spans="1:9" x14ac:dyDescent="0.25">
      <c r="A388" s="256">
        <v>386</v>
      </c>
      <c r="B388" s="167" t="s">
        <v>19</v>
      </c>
      <c r="C388" s="29" t="s">
        <v>709</v>
      </c>
      <c r="D388" s="29"/>
      <c r="E388" s="30">
        <v>0.41399011367755389</v>
      </c>
      <c r="F388" s="31">
        <v>47.527299999999997</v>
      </c>
      <c r="G388" s="351">
        <v>19.68</v>
      </c>
      <c r="H388" s="225"/>
      <c r="I388" s="271"/>
    </row>
    <row r="389" spans="1:9" x14ac:dyDescent="0.25">
      <c r="A389" s="256">
        <v>387</v>
      </c>
      <c r="B389" s="167" t="s">
        <v>19</v>
      </c>
      <c r="C389" s="29" t="s">
        <v>710</v>
      </c>
      <c r="D389" s="29"/>
      <c r="E389" s="30">
        <v>0.41399011367755389</v>
      </c>
      <c r="F389" s="31">
        <v>109.0116</v>
      </c>
      <c r="G389" s="351">
        <v>45.13</v>
      </c>
      <c r="H389" s="225"/>
      <c r="I389" s="271"/>
    </row>
    <row r="390" spans="1:9" x14ac:dyDescent="0.25">
      <c r="A390" s="256">
        <v>388</v>
      </c>
      <c r="B390" s="167" t="s">
        <v>19</v>
      </c>
      <c r="C390" s="29" t="s">
        <v>486</v>
      </c>
      <c r="D390" s="29"/>
      <c r="E390" s="30">
        <v>0.41399011367755389</v>
      </c>
      <c r="F390" s="31">
        <v>452.8698</v>
      </c>
      <c r="G390" s="351">
        <v>187.48</v>
      </c>
      <c r="H390" s="225"/>
      <c r="I390" s="271"/>
    </row>
    <row r="391" spans="1:9" x14ac:dyDescent="0.25">
      <c r="A391" s="256">
        <v>389</v>
      </c>
      <c r="B391" s="167" t="s">
        <v>19</v>
      </c>
      <c r="C391" s="29" t="s">
        <v>510</v>
      </c>
      <c r="D391" s="29"/>
      <c r="E391" s="30">
        <v>0.41399011367755389</v>
      </c>
      <c r="F391" s="31">
        <v>73.935199999999995</v>
      </c>
      <c r="G391" s="351">
        <v>30.61</v>
      </c>
      <c r="H391" s="225"/>
      <c r="I391" s="271"/>
    </row>
    <row r="392" spans="1:9" x14ac:dyDescent="0.25">
      <c r="A392" s="256">
        <v>390</v>
      </c>
      <c r="B392" s="167" t="s">
        <v>19</v>
      </c>
      <c r="C392" s="29" t="s">
        <v>711</v>
      </c>
      <c r="D392" s="29"/>
      <c r="E392" s="30">
        <v>0.41399011367755389</v>
      </c>
      <c r="F392" s="31">
        <v>75.266400000000004</v>
      </c>
      <c r="G392" s="351">
        <v>31.16</v>
      </c>
      <c r="H392" s="225"/>
      <c r="I392" s="271"/>
    </row>
    <row r="393" spans="1:9" x14ac:dyDescent="0.25">
      <c r="A393" s="256">
        <v>391</v>
      </c>
      <c r="B393" s="167" t="s">
        <v>19</v>
      </c>
      <c r="C393" s="29" t="s">
        <v>712</v>
      </c>
      <c r="D393" s="29"/>
      <c r="E393" s="30">
        <v>0.41399011367755389</v>
      </c>
      <c r="F393" s="31">
        <v>230.0438</v>
      </c>
      <c r="G393" s="351">
        <v>95.24</v>
      </c>
      <c r="H393" s="225"/>
      <c r="I393" s="271"/>
    </row>
    <row r="394" spans="1:9" x14ac:dyDescent="0.25">
      <c r="A394" s="256">
        <v>392</v>
      </c>
      <c r="B394" s="167" t="s">
        <v>19</v>
      </c>
      <c r="C394" s="29" t="s">
        <v>379</v>
      </c>
      <c r="D394" s="29"/>
      <c r="E394" s="30">
        <v>0.41399011367755389</v>
      </c>
      <c r="F394" s="31">
        <v>219.04929999999999</v>
      </c>
      <c r="G394" s="351">
        <v>90.68</v>
      </c>
      <c r="H394" s="225"/>
      <c r="I394" s="271"/>
    </row>
    <row r="395" spans="1:9" x14ac:dyDescent="0.25">
      <c r="A395" s="256">
        <v>393</v>
      </c>
      <c r="B395" s="167" t="s">
        <v>19</v>
      </c>
      <c r="C395" s="29" t="s">
        <v>847</v>
      </c>
      <c r="D395" s="29"/>
      <c r="E395" s="30">
        <v>0.41399011367755389</v>
      </c>
      <c r="F395" s="31">
        <v>413.8784</v>
      </c>
      <c r="G395" s="351">
        <v>171.34</v>
      </c>
      <c r="H395" s="225"/>
      <c r="I395" s="271"/>
    </row>
    <row r="396" spans="1:9" x14ac:dyDescent="0.25">
      <c r="A396" s="256">
        <v>394</v>
      </c>
      <c r="B396" s="167" t="s">
        <v>19</v>
      </c>
      <c r="C396" s="29" t="s">
        <v>861</v>
      </c>
      <c r="D396" s="29"/>
      <c r="E396" s="30">
        <v>0.41399011367755389</v>
      </c>
      <c r="F396" s="31">
        <v>143.80959999999999</v>
      </c>
      <c r="G396" s="351">
        <v>59.54</v>
      </c>
      <c r="H396" s="225"/>
      <c r="I396" s="271"/>
    </row>
    <row r="397" spans="1:9" x14ac:dyDescent="0.25">
      <c r="A397" s="256">
        <v>395</v>
      </c>
      <c r="B397" s="167" t="s">
        <v>19</v>
      </c>
      <c r="C397" s="29" t="s">
        <v>357</v>
      </c>
      <c r="D397" s="29"/>
      <c r="E397" s="30">
        <v>0.41399011367755389</v>
      </c>
      <c r="F397" s="31">
        <v>306.35539999999997</v>
      </c>
      <c r="G397" s="351">
        <v>126.83</v>
      </c>
      <c r="H397" s="225"/>
      <c r="I397" s="271"/>
    </row>
    <row r="398" spans="1:9" x14ac:dyDescent="0.25">
      <c r="A398" s="256">
        <v>396</v>
      </c>
      <c r="B398" s="167" t="s">
        <v>19</v>
      </c>
      <c r="C398" s="29" t="s">
        <v>713</v>
      </c>
      <c r="D398" s="29"/>
      <c r="E398" s="30">
        <v>0.41399011367755389</v>
      </c>
      <c r="F398" s="31">
        <v>32.127099999999999</v>
      </c>
      <c r="G398" s="351">
        <v>13.3</v>
      </c>
      <c r="H398" s="225"/>
      <c r="I398" s="271"/>
    </row>
    <row r="399" spans="1:9" x14ac:dyDescent="0.25">
      <c r="A399" s="256">
        <v>397</v>
      </c>
      <c r="B399" s="167" t="s">
        <v>19</v>
      </c>
      <c r="C399" s="29" t="s">
        <v>293</v>
      </c>
      <c r="D399" s="29"/>
      <c r="E399" s="30">
        <v>0.41399011367755389</v>
      </c>
      <c r="F399" s="31">
        <v>381.01369999999997</v>
      </c>
      <c r="G399" s="351">
        <v>157.74</v>
      </c>
      <c r="H399" s="225"/>
      <c r="I399" s="271"/>
    </row>
    <row r="400" spans="1:9" x14ac:dyDescent="0.25">
      <c r="A400" s="256">
        <v>398</v>
      </c>
      <c r="B400" s="167" t="s">
        <v>19</v>
      </c>
      <c r="C400" s="29" t="s">
        <v>294</v>
      </c>
      <c r="D400" s="29"/>
      <c r="E400" s="30">
        <v>0.41399011367755389</v>
      </c>
      <c r="F400" s="31">
        <v>654.42250000000001</v>
      </c>
      <c r="G400" s="351">
        <v>270.92</v>
      </c>
      <c r="H400" s="225"/>
      <c r="I400" s="271"/>
    </row>
    <row r="401" spans="1:9" x14ac:dyDescent="0.25">
      <c r="A401" s="256">
        <v>399</v>
      </c>
      <c r="B401" s="167" t="s">
        <v>19</v>
      </c>
      <c r="C401" s="29" t="s">
        <v>402</v>
      </c>
      <c r="D401" s="29"/>
      <c r="E401" s="30">
        <v>0.41399011367755389</v>
      </c>
      <c r="F401" s="31">
        <v>129.67670000000001</v>
      </c>
      <c r="G401" s="351">
        <v>53.68</v>
      </c>
      <c r="H401" s="225"/>
      <c r="I401" s="271"/>
    </row>
    <row r="402" spans="1:9" x14ac:dyDescent="0.25">
      <c r="A402" s="256">
        <v>400</v>
      </c>
      <c r="B402" s="167" t="s">
        <v>19</v>
      </c>
      <c r="C402" s="29" t="s">
        <v>714</v>
      </c>
      <c r="D402" s="29"/>
      <c r="E402" s="30">
        <v>0.41399011367755389</v>
      </c>
      <c r="F402" s="31">
        <v>160.98670000000001</v>
      </c>
      <c r="G402" s="351">
        <v>66.650000000000006</v>
      </c>
      <c r="H402" s="225"/>
      <c r="I402" s="271"/>
    </row>
    <row r="403" spans="1:9" x14ac:dyDescent="0.25">
      <c r="A403" s="256">
        <v>401</v>
      </c>
      <c r="B403" s="167" t="s">
        <v>19</v>
      </c>
      <c r="C403" s="29" t="s">
        <v>429</v>
      </c>
      <c r="D403" s="29"/>
      <c r="E403" s="30">
        <v>0.41399011367755389</v>
      </c>
      <c r="F403" s="31">
        <v>317.44450000000001</v>
      </c>
      <c r="G403" s="351">
        <v>131.41999999999999</v>
      </c>
      <c r="H403" s="225"/>
      <c r="I403" s="271"/>
    </row>
    <row r="404" spans="1:9" x14ac:dyDescent="0.25">
      <c r="A404" s="256">
        <v>402</v>
      </c>
      <c r="B404" s="167" t="s">
        <v>19</v>
      </c>
      <c r="C404" s="29" t="s">
        <v>365</v>
      </c>
      <c r="D404" s="29"/>
      <c r="E404" s="30">
        <v>0.41399011367755389</v>
      </c>
      <c r="F404" s="31">
        <v>105.0175</v>
      </c>
      <c r="G404" s="351">
        <v>43.48</v>
      </c>
      <c r="H404" s="225"/>
      <c r="I404" s="271"/>
    </row>
    <row r="405" spans="1:9" x14ac:dyDescent="0.25">
      <c r="A405" s="256">
        <v>403</v>
      </c>
      <c r="B405" s="167" t="s">
        <v>19</v>
      </c>
      <c r="C405" s="29" t="s">
        <v>629</v>
      </c>
      <c r="D405" s="29"/>
      <c r="E405" s="30">
        <v>0.41399011367755389</v>
      </c>
      <c r="F405" s="31">
        <v>635.35540000000003</v>
      </c>
      <c r="G405" s="351">
        <v>263.02999999999997</v>
      </c>
      <c r="H405" s="225"/>
      <c r="I405" s="271"/>
    </row>
    <row r="406" spans="1:9" x14ac:dyDescent="0.25">
      <c r="A406" s="256">
        <v>404</v>
      </c>
      <c r="B406" s="167" t="s">
        <v>19</v>
      </c>
      <c r="C406" s="29" t="s">
        <v>630</v>
      </c>
      <c r="D406" s="29"/>
      <c r="E406" s="30">
        <v>0.41399011367755389</v>
      </c>
      <c r="F406" s="31">
        <v>90.320999999999998</v>
      </c>
      <c r="G406" s="351">
        <v>37.39</v>
      </c>
      <c r="H406" s="225"/>
      <c r="I406" s="271"/>
    </row>
    <row r="407" spans="1:9" x14ac:dyDescent="0.25">
      <c r="A407" s="256">
        <v>405</v>
      </c>
      <c r="B407" s="167" t="s">
        <v>19</v>
      </c>
      <c r="C407" s="29" t="s">
        <v>631</v>
      </c>
      <c r="D407" s="29"/>
      <c r="E407" s="30">
        <v>0.41399011367755389</v>
      </c>
      <c r="F407" s="31">
        <v>51.205199999999998</v>
      </c>
      <c r="G407" s="351">
        <v>21.2</v>
      </c>
      <c r="H407" s="225"/>
      <c r="I407" s="271"/>
    </row>
    <row r="408" spans="1:9" x14ac:dyDescent="0.25">
      <c r="A408" s="256">
        <v>406</v>
      </c>
      <c r="B408" s="167" t="s">
        <v>19</v>
      </c>
      <c r="C408" s="29" t="s">
        <v>632</v>
      </c>
      <c r="D408" s="29"/>
      <c r="E408" s="30">
        <v>0.41399011367755389</v>
      </c>
      <c r="F408" s="31">
        <v>32.887500000000003</v>
      </c>
      <c r="G408" s="351">
        <v>13.62</v>
      </c>
      <c r="H408" s="225"/>
      <c r="I408" s="271"/>
    </row>
    <row r="409" spans="1:9" x14ac:dyDescent="0.25">
      <c r="A409" s="256">
        <v>407</v>
      </c>
      <c r="B409" s="167" t="s">
        <v>19</v>
      </c>
      <c r="C409" s="29" t="s">
        <v>633</v>
      </c>
      <c r="D409" s="29"/>
      <c r="E409" s="30">
        <v>0.41399011367755389</v>
      </c>
      <c r="F409" s="31">
        <v>20.211600000000001</v>
      </c>
      <c r="G409" s="351">
        <v>8.3699999999999992</v>
      </c>
      <c r="H409" s="225"/>
      <c r="I409" s="271"/>
    </row>
    <row r="410" spans="1:9" x14ac:dyDescent="0.25">
      <c r="A410" s="256">
        <v>408</v>
      </c>
      <c r="B410" s="167" t="s">
        <v>19</v>
      </c>
      <c r="C410" s="29" t="s">
        <v>546</v>
      </c>
      <c r="D410" s="29"/>
      <c r="E410" s="30">
        <v>0.41399011367755389</v>
      </c>
      <c r="F410" s="31">
        <v>412.41669999999999</v>
      </c>
      <c r="G410" s="351">
        <v>170.74</v>
      </c>
      <c r="H410" s="225"/>
      <c r="I410" s="271"/>
    </row>
    <row r="411" spans="1:9" x14ac:dyDescent="0.25">
      <c r="A411" s="256">
        <v>409</v>
      </c>
      <c r="B411" s="167" t="s">
        <v>19</v>
      </c>
      <c r="C411" s="29" t="s">
        <v>488</v>
      </c>
      <c r="D411" s="29"/>
      <c r="E411" s="30">
        <v>0.41399011367755389</v>
      </c>
      <c r="F411" s="31">
        <v>59.784799999999997</v>
      </c>
      <c r="G411" s="351">
        <v>24.75</v>
      </c>
      <c r="H411" s="225"/>
      <c r="I411" s="271"/>
    </row>
    <row r="412" spans="1:9" x14ac:dyDescent="0.25">
      <c r="A412" s="256">
        <v>410</v>
      </c>
      <c r="B412" s="167" t="s">
        <v>19</v>
      </c>
      <c r="C412" s="29" t="s">
        <v>578</v>
      </c>
      <c r="D412" s="29"/>
      <c r="E412" s="30">
        <v>0.41399011367755389</v>
      </c>
      <c r="F412" s="31">
        <v>60.370899999999999</v>
      </c>
      <c r="G412" s="351">
        <v>24.99</v>
      </c>
      <c r="H412" s="225"/>
      <c r="I412" s="271"/>
    </row>
    <row r="413" spans="1:9" x14ac:dyDescent="0.25">
      <c r="A413" s="256">
        <v>411</v>
      </c>
      <c r="B413" s="167" t="s">
        <v>19</v>
      </c>
      <c r="C413" s="29" t="s">
        <v>715</v>
      </c>
      <c r="D413" s="29"/>
      <c r="E413" s="30">
        <v>0.41399011367755389</v>
      </c>
      <c r="F413" s="31">
        <v>368.28489999999999</v>
      </c>
      <c r="G413" s="351">
        <v>152.47</v>
      </c>
      <c r="H413" s="225"/>
      <c r="I413" s="271"/>
    </row>
    <row r="414" spans="1:9" x14ac:dyDescent="0.25">
      <c r="A414" s="256">
        <v>412</v>
      </c>
      <c r="B414" s="167" t="s">
        <v>19</v>
      </c>
      <c r="C414" s="29" t="s">
        <v>489</v>
      </c>
      <c r="D414" s="29"/>
      <c r="E414" s="30">
        <v>0.41399011367755389</v>
      </c>
      <c r="F414" s="31">
        <v>126.7496</v>
      </c>
      <c r="G414" s="351">
        <v>52.47</v>
      </c>
      <c r="H414" s="225"/>
      <c r="I414" s="271"/>
    </row>
    <row r="415" spans="1:9" x14ac:dyDescent="0.25">
      <c r="A415" s="256">
        <v>413</v>
      </c>
      <c r="B415" s="167" t="s">
        <v>19</v>
      </c>
      <c r="C415" s="29" t="s">
        <v>779</v>
      </c>
      <c r="D415" s="29"/>
      <c r="E415" s="30">
        <v>0.41399011367755389</v>
      </c>
      <c r="F415" s="31">
        <v>244.96889999999999</v>
      </c>
      <c r="G415" s="351">
        <v>101.41</v>
      </c>
      <c r="H415" s="225"/>
      <c r="I415" s="271"/>
    </row>
    <row r="416" spans="1:9" x14ac:dyDescent="0.25">
      <c r="A416" s="256">
        <v>414</v>
      </c>
      <c r="B416" s="167" t="s">
        <v>19</v>
      </c>
      <c r="C416" s="29" t="s">
        <v>579</v>
      </c>
      <c r="D416" s="29"/>
      <c r="E416" s="30">
        <v>0.41399011367755389</v>
      </c>
      <c r="F416" s="31">
        <v>294.11189999999999</v>
      </c>
      <c r="G416" s="351">
        <v>121.76</v>
      </c>
      <c r="H416" s="225"/>
      <c r="I416" s="271"/>
    </row>
    <row r="417" spans="1:9" x14ac:dyDescent="0.25">
      <c r="A417" s="256">
        <v>415</v>
      </c>
      <c r="B417" s="167" t="s">
        <v>19</v>
      </c>
      <c r="C417" s="29" t="s">
        <v>780</v>
      </c>
      <c r="D417" s="29"/>
      <c r="E417" s="30">
        <v>0.41399011367755389</v>
      </c>
      <c r="F417" s="31">
        <v>465.73020000000002</v>
      </c>
      <c r="G417" s="351">
        <v>192.81</v>
      </c>
      <c r="H417" s="225"/>
      <c r="I417" s="271"/>
    </row>
    <row r="418" spans="1:9" x14ac:dyDescent="0.25">
      <c r="A418" s="256">
        <v>416</v>
      </c>
      <c r="B418" s="167" t="s">
        <v>19</v>
      </c>
      <c r="C418" s="29" t="s">
        <v>716</v>
      </c>
      <c r="D418" s="29"/>
      <c r="E418" s="30">
        <v>0.41399011367755389</v>
      </c>
      <c r="F418" s="31">
        <v>85.042900000000003</v>
      </c>
      <c r="G418" s="351">
        <v>35.21</v>
      </c>
      <c r="H418" s="225"/>
      <c r="I418" s="271"/>
    </row>
    <row r="419" spans="1:9" x14ac:dyDescent="0.25">
      <c r="A419" s="256">
        <v>417</v>
      </c>
      <c r="B419" s="167" t="s">
        <v>19</v>
      </c>
      <c r="C419" s="29" t="s">
        <v>717</v>
      </c>
      <c r="D419" s="29"/>
      <c r="E419" s="30">
        <v>0.41399011367755389</v>
      </c>
      <c r="F419" s="31">
        <v>69.5154</v>
      </c>
      <c r="G419" s="351">
        <v>28.78</v>
      </c>
      <c r="H419" s="225"/>
      <c r="I419" s="271"/>
    </row>
    <row r="420" spans="1:9" x14ac:dyDescent="0.25">
      <c r="A420" s="256">
        <v>418</v>
      </c>
      <c r="B420" s="167" t="s">
        <v>19</v>
      </c>
      <c r="C420" s="29" t="s">
        <v>891</v>
      </c>
      <c r="D420" s="29"/>
      <c r="E420" s="30">
        <v>0.41399011367755389</v>
      </c>
      <c r="F420" s="31">
        <v>118.1354</v>
      </c>
      <c r="G420" s="351">
        <v>48.91</v>
      </c>
      <c r="H420" s="225"/>
      <c r="I420" s="271"/>
    </row>
    <row r="421" spans="1:9" x14ac:dyDescent="0.25">
      <c r="A421" s="256">
        <v>419</v>
      </c>
      <c r="B421" s="167" t="s">
        <v>19</v>
      </c>
      <c r="C421" s="29" t="s">
        <v>761</v>
      </c>
      <c r="D421" s="29"/>
      <c r="E421" s="30">
        <v>0.41399011367755389</v>
      </c>
      <c r="F421" s="31">
        <v>55.229900000000001</v>
      </c>
      <c r="G421" s="351">
        <v>22.86</v>
      </c>
      <c r="H421" s="225"/>
      <c r="I421" s="271"/>
    </row>
    <row r="422" spans="1:9" x14ac:dyDescent="0.25">
      <c r="A422" s="256">
        <v>420</v>
      </c>
      <c r="B422" s="167" t="s">
        <v>19</v>
      </c>
      <c r="C422" s="29" t="s">
        <v>490</v>
      </c>
      <c r="D422" s="29"/>
      <c r="E422" s="30">
        <v>0.41399011367755389</v>
      </c>
      <c r="F422" s="31">
        <v>2125.4524000000001</v>
      </c>
      <c r="G422" s="351">
        <v>879.92</v>
      </c>
      <c r="H422" s="225"/>
      <c r="I422" s="271"/>
    </row>
    <row r="423" spans="1:9" x14ac:dyDescent="0.25">
      <c r="A423" s="256">
        <v>421</v>
      </c>
      <c r="B423" s="167" t="s">
        <v>19</v>
      </c>
      <c r="C423" s="29" t="s">
        <v>491</v>
      </c>
      <c r="D423" s="29"/>
      <c r="E423" s="30">
        <v>0.41399011367755389</v>
      </c>
      <c r="F423" s="31">
        <v>75.715900000000005</v>
      </c>
      <c r="G423" s="351">
        <v>31.35</v>
      </c>
      <c r="H423" s="225"/>
      <c r="I423" s="271"/>
    </row>
    <row r="424" spans="1:9" x14ac:dyDescent="0.25">
      <c r="A424" s="256">
        <v>422</v>
      </c>
      <c r="B424" s="167" t="s">
        <v>19</v>
      </c>
      <c r="C424" s="29" t="s">
        <v>755</v>
      </c>
      <c r="D424" s="29"/>
      <c r="E424" s="30">
        <v>0.41399011367755389</v>
      </c>
      <c r="F424" s="31">
        <v>91.748599999999996</v>
      </c>
      <c r="G424" s="351">
        <v>37.979999999999997</v>
      </c>
      <c r="H424" s="287"/>
      <c r="I424" s="271"/>
    </row>
    <row r="425" spans="1:9" x14ac:dyDescent="0.25">
      <c r="A425" s="256">
        <v>423</v>
      </c>
      <c r="B425" s="167" t="s">
        <v>19</v>
      </c>
      <c r="C425" s="29" t="s">
        <v>580</v>
      </c>
      <c r="D425" s="29"/>
      <c r="E425" s="30">
        <v>0.41399011367755389</v>
      </c>
      <c r="F425" s="31">
        <v>81.085099999999997</v>
      </c>
      <c r="G425" s="351">
        <v>33.57</v>
      </c>
      <c r="H425" s="225"/>
      <c r="I425" s="271"/>
    </row>
    <row r="426" spans="1:9" x14ac:dyDescent="0.25">
      <c r="A426" s="256">
        <v>424</v>
      </c>
      <c r="B426" s="167" t="s">
        <v>19</v>
      </c>
      <c r="C426" s="29" t="s">
        <v>581</v>
      </c>
      <c r="D426" s="29"/>
      <c r="E426" s="30">
        <v>0.41399011367755389</v>
      </c>
      <c r="F426" s="31">
        <v>334.87920000000003</v>
      </c>
      <c r="G426" s="351">
        <v>138.63999999999999</v>
      </c>
      <c r="H426" s="225"/>
      <c r="I426" s="271"/>
    </row>
    <row r="427" spans="1:9" x14ac:dyDescent="0.25">
      <c r="A427" s="256">
        <v>425</v>
      </c>
      <c r="B427" s="167" t="s">
        <v>19</v>
      </c>
      <c r="C427" s="29" t="s">
        <v>428</v>
      </c>
      <c r="D427" s="29"/>
      <c r="E427" s="30">
        <v>0.41399011367755389</v>
      </c>
      <c r="F427" s="31">
        <v>41.32</v>
      </c>
      <c r="G427" s="351">
        <v>17.11</v>
      </c>
      <c r="H427" s="225"/>
      <c r="I427" s="271"/>
    </row>
    <row r="428" spans="1:9" x14ac:dyDescent="0.25">
      <c r="A428" s="256">
        <v>426</v>
      </c>
      <c r="B428" s="167" t="s">
        <v>19</v>
      </c>
      <c r="C428" s="29" t="s">
        <v>838</v>
      </c>
      <c r="D428" s="29"/>
      <c r="E428" s="30">
        <v>0.41399011367755389</v>
      </c>
      <c r="F428" s="31">
        <v>77.413200000000003</v>
      </c>
      <c r="G428" s="351">
        <v>32.049999999999997</v>
      </c>
      <c r="H428" s="225"/>
      <c r="I428" s="271"/>
    </row>
    <row r="429" spans="1:9" x14ac:dyDescent="0.25">
      <c r="A429" s="256">
        <v>427</v>
      </c>
      <c r="B429" s="167" t="s">
        <v>19</v>
      </c>
      <c r="C429" s="29" t="s">
        <v>862</v>
      </c>
      <c r="D429" s="29"/>
      <c r="E429" s="30">
        <v>0.41399011367755389</v>
      </c>
      <c r="F429" s="31">
        <v>2312.0354000000002</v>
      </c>
      <c r="G429" s="351">
        <v>957.16</v>
      </c>
      <c r="H429" s="225"/>
      <c r="I429" s="271"/>
    </row>
    <row r="430" spans="1:9" x14ac:dyDescent="0.25">
      <c r="A430" s="256">
        <v>428</v>
      </c>
      <c r="B430" s="167" t="s">
        <v>19</v>
      </c>
      <c r="C430" s="29" t="s">
        <v>816</v>
      </c>
      <c r="D430" s="29"/>
      <c r="E430" s="30">
        <v>0.41399011367755389</v>
      </c>
      <c r="F430" s="31">
        <v>3804.4166</v>
      </c>
      <c r="G430" s="351">
        <v>1574.99</v>
      </c>
      <c r="H430" s="225"/>
      <c r="I430" s="271"/>
    </row>
    <row r="431" spans="1:9" x14ac:dyDescent="0.25">
      <c r="A431" s="256">
        <v>429</v>
      </c>
      <c r="B431" s="167" t="s">
        <v>19</v>
      </c>
      <c r="C431" s="29" t="s">
        <v>799</v>
      </c>
      <c r="D431" s="29"/>
      <c r="E431" s="30">
        <v>0.41399011367755389</v>
      </c>
      <c r="F431" s="31">
        <v>1253.2376999999999</v>
      </c>
      <c r="G431" s="351">
        <v>518.83000000000004</v>
      </c>
      <c r="H431" s="287"/>
      <c r="I431" s="271"/>
    </row>
    <row r="432" spans="1:9" x14ac:dyDescent="0.25">
      <c r="A432" s="256">
        <v>430</v>
      </c>
      <c r="B432" s="167" t="s">
        <v>19</v>
      </c>
      <c r="C432" s="29" t="s">
        <v>603</v>
      </c>
      <c r="D432" s="29"/>
      <c r="E432" s="30">
        <v>0.41399011367755389</v>
      </c>
      <c r="F432" s="31">
        <v>301.18979999999999</v>
      </c>
      <c r="G432" s="351">
        <v>124.69</v>
      </c>
      <c r="H432" s="287"/>
      <c r="I432" s="271"/>
    </row>
    <row r="433" spans="1:9" x14ac:dyDescent="0.25">
      <c r="A433" s="256">
        <v>431</v>
      </c>
      <c r="B433" s="167" t="s">
        <v>19</v>
      </c>
      <c r="C433" s="29" t="s">
        <v>604</v>
      </c>
      <c r="D433" s="29"/>
      <c r="E433" s="30">
        <v>0.41399011367755389</v>
      </c>
      <c r="F433" s="31">
        <v>263.45440000000002</v>
      </c>
      <c r="G433" s="351">
        <v>109.07</v>
      </c>
      <c r="H433" s="287"/>
      <c r="I433" s="271"/>
    </row>
    <row r="434" spans="1:9" x14ac:dyDescent="0.25">
      <c r="A434" s="256">
        <v>432</v>
      </c>
      <c r="B434" s="167" t="s">
        <v>19</v>
      </c>
      <c r="C434" s="29" t="s">
        <v>718</v>
      </c>
      <c r="D434" s="29"/>
      <c r="E434" s="30">
        <v>0.41399011367755389</v>
      </c>
      <c r="F434" s="31">
        <v>244.59700000000001</v>
      </c>
      <c r="G434" s="351">
        <v>101.26</v>
      </c>
      <c r="H434" s="225"/>
      <c r="I434" s="271"/>
    </row>
    <row r="435" spans="1:9" x14ac:dyDescent="0.25">
      <c r="A435" s="256">
        <v>433</v>
      </c>
      <c r="B435" s="167" t="s">
        <v>19</v>
      </c>
      <c r="C435" s="29" t="s">
        <v>605</v>
      </c>
      <c r="D435" s="29"/>
      <c r="E435" s="30">
        <v>0.41399011367755389</v>
      </c>
      <c r="F435" s="31">
        <v>34.270400000000002</v>
      </c>
      <c r="G435" s="351">
        <v>14.19</v>
      </c>
      <c r="H435" s="225"/>
      <c r="I435" s="271"/>
    </row>
    <row r="436" spans="1:9" x14ac:dyDescent="0.25">
      <c r="A436" s="256">
        <v>434</v>
      </c>
      <c r="B436" s="167" t="s">
        <v>19</v>
      </c>
      <c r="C436" s="29" t="s">
        <v>606</v>
      </c>
      <c r="D436" s="29"/>
      <c r="E436" s="30">
        <v>0.41399011367755389</v>
      </c>
      <c r="F436" s="31">
        <v>234.67169999999999</v>
      </c>
      <c r="G436" s="351">
        <v>97.15</v>
      </c>
      <c r="H436" s="225"/>
      <c r="I436" s="271"/>
    </row>
    <row r="437" spans="1:9" x14ac:dyDescent="0.25">
      <c r="A437" s="256">
        <v>435</v>
      </c>
      <c r="B437" s="167" t="s">
        <v>19</v>
      </c>
      <c r="C437" s="29" t="s">
        <v>607</v>
      </c>
      <c r="D437" s="29"/>
      <c r="E437" s="30">
        <v>0.41399011367755389</v>
      </c>
      <c r="F437" s="31">
        <v>283.2319</v>
      </c>
      <c r="G437" s="351">
        <v>117.26</v>
      </c>
      <c r="H437" s="225"/>
      <c r="I437" s="271"/>
    </row>
    <row r="438" spans="1:9" x14ac:dyDescent="0.25">
      <c r="A438" s="256">
        <v>436</v>
      </c>
      <c r="B438" s="167" t="s">
        <v>19</v>
      </c>
      <c r="C438" s="29" t="s">
        <v>608</v>
      </c>
      <c r="D438" s="29"/>
      <c r="E438" s="30">
        <v>0.41399011367755389</v>
      </c>
      <c r="F438" s="31">
        <v>265.81849999999997</v>
      </c>
      <c r="G438" s="351">
        <v>110.05</v>
      </c>
      <c r="H438" s="225"/>
      <c r="I438" s="271"/>
    </row>
    <row r="439" spans="1:9" x14ac:dyDescent="0.25">
      <c r="A439" s="256">
        <v>437</v>
      </c>
      <c r="B439" s="167" t="s">
        <v>19</v>
      </c>
      <c r="C439" s="29" t="s">
        <v>51</v>
      </c>
      <c r="D439" s="29"/>
      <c r="E439" s="30">
        <v>0.41399011367755389</v>
      </c>
      <c r="F439" s="31">
        <v>52.775300000000001</v>
      </c>
      <c r="G439" s="351">
        <v>21.85</v>
      </c>
      <c r="H439" s="225"/>
      <c r="I439" s="271"/>
    </row>
    <row r="440" spans="1:9" x14ac:dyDescent="0.25">
      <c r="A440" s="256">
        <v>438</v>
      </c>
      <c r="B440" s="167" t="s">
        <v>19</v>
      </c>
      <c r="C440" s="29" t="s">
        <v>759</v>
      </c>
      <c r="D440" s="29"/>
      <c r="E440" s="30">
        <v>0.41399011367755389</v>
      </c>
      <c r="F440" s="31">
        <v>137.30860000000001</v>
      </c>
      <c r="G440" s="351">
        <v>56.84</v>
      </c>
      <c r="H440" s="225"/>
      <c r="I440" s="271"/>
    </row>
    <row r="441" spans="1:9" x14ac:dyDescent="0.25">
      <c r="A441" s="256">
        <v>439</v>
      </c>
      <c r="B441" s="167" t="s">
        <v>19</v>
      </c>
      <c r="C441" s="29" t="s">
        <v>719</v>
      </c>
      <c r="D441" s="29"/>
      <c r="E441" s="30">
        <v>0.41399011367755389</v>
      </c>
      <c r="F441" s="31">
        <v>483.73329999999999</v>
      </c>
      <c r="G441" s="351">
        <v>200.26</v>
      </c>
      <c r="H441" s="225"/>
      <c r="I441" s="271"/>
    </row>
    <row r="442" spans="1:9" x14ac:dyDescent="0.25">
      <c r="A442" s="256">
        <v>440</v>
      </c>
      <c r="B442" s="167" t="s">
        <v>19</v>
      </c>
      <c r="C442" s="29" t="s">
        <v>720</v>
      </c>
      <c r="D442" s="29"/>
      <c r="E442" s="30">
        <v>0.41399011367755389</v>
      </c>
      <c r="F442" s="31">
        <v>179.63679999999999</v>
      </c>
      <c r="G442" s="351">
        <v>74.37</v>
      </c>
      <c r="H442" s="225"/>
      <c r="I442" s="271"/>
    </row>
    <row r="443" spans="1:9" x14ac:dyDescent="0.25">
      <c r="A443" s="256">
        <v>441</v>
      </c>
      <c r="B443" s="167" t="s">
        <v>19</v>
      </c>
      <c r="C443" s="29" t="s">
        <v>547</v>
      </c>
      <c r="D443" s="29"/>
      <c r="E443" s="30">
        <v>0.41399011367755389</v>
      </c>
      <c r="F443" s="31">
        <v>116.16200000000001</v>
      </c>
      <c r="G443" s="351">
        <v>48.09</v>
      </c>
      <c r="H443" s="225"/>
      <c r="I443" s="271"/>
    </row>
    <row r="444" spans="1:9" x14ac:dyDescent="0.25">
      <c r="A444" s="256">
        <v>442</v>
      </c>
      <c r="B444" s="167" t="s">
        <v>19</v>
      </c>
      <c r="C444" s="29" t="s">
        <v>721</v>
      </c>
      <c r="D444" s="29"/>
      <c r="E444" s="30">
        <v>0.41399011367755389</v>
      </c>
      <c r="F444" s="31">
        <v>456.88819999999998</v>
      </c>
      <c r="G444" s="351">
        <v>189.15</v>
      </c>
      <c r="H444" s="225"/>
      <c r="I444" s="271"/>
    </row>
    <row r="445" spans="1:9" x14ac:dyDescent="0.25">
      <c r="A445" s="256">
        <v>443</v>
      </c>
      <c r="B445" s="167" t="s">
        <v>19</v>
      </c>
      <c r="C445" s="29" t="s">
        <v>582</v>
      </c>
      <c r="D445" s="29"/>
      <c r="E445" s="30">
        <v>0.41399011367755389</v>
      </c>
      <c r="F445" s="31">
        <v>161.4734</v>
      </c>
      <c r="G445" s="351">
        <v>66.849999999999994</v>
      </c>
      <c r="H445" s="225"/>
      <c r="I445" s="271"/>
    </row>
    <row r="446" spans="1:9" x14ac:dyDescent="0.25">
      <c r="A446" s="256">
        <v>444</v>
      </c>
      <c r="B446" s="167" t="s">
        <v>19</v>
      </c>
      <c r="C446" s="29" t="s">
        <v>511</v>
      </c>
      <c r="D446" s="29"/>
      <c r="E446" s="30">
        <v>0.41399011367755389</v>
      </c>
      <c r="F446" s="31">
        <v>331.0539</v>
      </c>
      <c r="G446" s="351">
        <v>137.05000000000001</v>
      </c>
      <c r="H446" s="225"/>
      <c r="I446" s="271"/>
    </row>
    <row r="447" spans="1:9" x14ac:dyDescent="0.25">
      <c r="A447" s="256">
        <v>445</v>
      </c>
      <c r="B447" s="167" t="s">
        <v>19</v>
      </c>
      <c r="C447" s="29" t="s">
        <v>492</v>
      </c>
      <c r="D447" s="29"/>
      <c r="E447" s="30">
        <v>0.41399011367755389</v>
      </c>
      <c r="F447" s="31">
        <v>122.0505</v>
      </c>
      <c r="G447" s="351">
        <v>50.53</v>
      </c>
      <c r="H447" s="225"/>
      <c r="I447" s="271"/>
    </row>
    <row r="448" spans="1:9" x14ac:dyDescent="0.25">
      <c r="A448" s="256">
        <v>446</v>
      </c>
      <c r="B448" s="167" t="s">
        <v>19</v>
      </c>
      <c r="C448" s="29" t="s">
        <v>771</v>
      </c>
      <c r="D448" s="29"/>
      <c r="E448" s="30">
        <v>0.41399011367755389</v>
      </c>
      <c r="F448" s="31">
        <v>2701.7492000000002</v>
      </c>
      <c r="G448" s="351">
        <v>1118.5</v>
      </c>
      <c r="H448" s="225"/>
      <c r="I448" s="271"/>
    </row>
    <row r="449" spans="1:9" x14ac:dyDescent="0.25">
      <c r="A449" s="256">
        <v>447</v>
      </c>
      <c r="B449" s="167" t="s">
        <v>19</v>
      </c>
      <c r="C449" s="29" t="s">
        <v>919</v>
      </c>
      <c r="D449" s="29"/>
      <c r="E449" s="30">
        <v>0.41399011367755389</v>
      </c>
      <c r="F449" s="31">
        <v>158.03649999999999</v>
      </c>
      <c r="G449" s="351">
        <v>65.430000000000007</v>
      </c>
      <c r="H449" s="225"/>
      <c r="I449" s="271"/>
    </row>
    <row r="450" spans="1:9" x14ac:dyDescent="0.25">
      <c r="A450" s="256">
        <v>448</v>
      </c>
      <c r="B450" s="167" t="s">
        <v>19</v>
      </c>
      <c r="C450" s="29" t="s">
        <v>722</v>
      </c>
      <c r="D450" s="29"/>
      <c r="E450" s="30">
        <v>0.41399011367755389</v>
      </c>
      <c r="F450" s="31">
        <v>120.6019</v>
      </c>
      <c r="G450" s="351">
        <v>49.93</v>
      </c>
      <c r="H450" s="287"/>
      <c r="I450" s="271"/>
    </row>
    <row r="451" spans="1:9" x14ac:dyDescent="0.25">
      <c r="A451" s="256">
        <v>449</v>
      </c>
      <c r="B451" s="167" t="s">
        <v>19</v>
      </c>
      <c r="C451" s="29" t="s">
        <v>52</v>
      </c>
      <c r="D451" s="29"/>
      <c r="E451" s="30">
        <v>0.41399011367755389</v>
      </c>
      <c r="F451" s="31">
        <v>1370.4121</v>
      </c>
      <c r="G451" s="351">
        <v>567.34</v>
      </c>
      <c r="H451" s="225"/>
      <c r="I451" s="271"/>
    </row>
    <row r="452" spans="1:9" x14ac:dyDescent="0.25">
      <c r="A452" s="256">
        <v>450</v>
      </c>
      <c r="B452" s="167" t="s">
        <v>19</v>
      </c>
      <c r="C452" s="29" t="s">
        <v>53</v>
      </c>
      <c r="D452" s="29"/>
      <c r="E452" s="30">
        <v>0.41399011367755389</v>
      </c>
      <c r="F452" s="31">
        <v>3663.8081000000002</v>
      </c>
      <c r="G452" s="351">
        <v>1516.78</v>
      </c>
      <c r="H452" s="225"/>
      <c r="I452" s="271"/>
    </row>
    <row r="453" spans="1:9" x14ac:dyDescent="0.25">
      <c r="A453" s="256">
        <v>451</v>
      </c>
      <c r="B453" s="167" t="s">
        <v>19</v>
      </c>
      <c r="C453" s="29" t="s">
        <v>54</v>
      </c>
      <c r="D453" s="29"/>
      <c r="E453" s="30">
        <v>0.41399011367755389</v>
      </c>
      <c r="F453" s="31">
        <v>3086.3573000000001</v>
      </c>
      <c r="G453" s="351">
        <v>1277.72</v>
      </c>
      <c r="H453" s="287"/>
      <c r="I453" s="271"/>
    </row>
    <row r="454" spans="1:9" x14ac:dyDescent="0.25">
      <c r="A454" s="256">
        <v>452</v>
      </c>
      <c r="B454" s="167" t="s">
        <v>19</v>
      </c>
      <c r="C454" s="29" t="s">
        <v>548</v>
      </c>
      <c r="D454" s="29"/>
      <c r="E454" s="30">
        <v>0.41399011367755389</v>
      </c>
      <c r="F454" s="31">
        <v>52.113500000000002</v>
      </c>
      <c r="G454" s="351">
        <v>21.57</v>
      </c>
      <c r="H454" s="287"/>
      <c r="I454" s="271"/>
    </row>
    <row r="455" spans="1:9" x14ac:dyDescent="0.25">
      <c r="A455" s="256">
        <v>453</v>
      </c>
      <c r="B455" s="167" t="s">
        <v>19</v>
      </c>
      <c r="C455" s="29" t="s">
        <v>407</v>
      </c>
      <c r="D455" s="29"/>
      <c r="E455" s="30">
        <v>0.41399011367755389</v>
      </c>
      <c r="F455" s="31">
        <v>131.10749999999999</v>
      </c>
      <c r="G455" s="351">
        <v>54.28</v>
      </c>
      <c r="H455" s="287"/>
      <c r="I455" s="271"/>
    </row>
    <row r="456" spans="1:9" x14ac:dyDescent="0.25">
      <c r="A456" s="256">
        <v>454</v>
      </c>
      <c r="B456" s="167" t="s">
        <v>19</v>
      </c>
      <c r="C456" s="29" t="s">
        <v>609</v>
      </c>
      <c r="D456" s="29"/>
      <c r="E456" s="30">
        <v>0.41399011367755389</v>
      </c>
      <c r="F456" s="31">
        <v>180.34299999999999</v>
      </c>
      <c r="G456" s="351">
        <v>74.66</v>
      </c>
      <c r="H456" s="225"/>
      <c r="I456" s="271"/>
    </row>
    <row r="457" spans="1:9" x14ac:dyDescent="0.25">
      <c r="A457" s="256">
        <v>455</v>
      </c>
      <c r="B457" s="167" t="s">
        <v>19</v>
      </c>
      <c r="C457" s="29" t="s">
        <v>493</v>
      </c>
      <c r="D457" s="29"/>
      <c r="E457" s="30">
        <v>0.41399011367755389</v>
      </c>
      <c r="F457" s="31">
        <v>1346.1425999999999</v>
      </c>
      <c r="G457" s="351">
        <v>557.29</v>
      </c>
      <c r="H457" s="225"/>
      <c r="I457" s="271"/>
    </row>
    <row r="458" spans="1:9" x14ac:dyDescent="0.25">
      <c r="A458" s="256">
        <v>456</v>
      </c>
      <c r="B458" s="167" t="s">
        <v>19</v>
      </c>
      <c r="C458" s="29" t="s">
        <v>549</v>
      </c>
      <c r="D458" s="29"/>
      <c r="E458" s="30">
        <v>0.41399011367755389</v>
      </c>
      <c r="F458" s="31">
        <v>144.6584</v>
      </c>
      <c r="G458" s="351">
        <v>59.89</v>
      </c>
      <c r="H458" s="225"/>
      <c r="I458" s="271"/>
    </row>
    <row r="459" spans="1:9" x14ac:dyDescent="0.25">
      <c r="A459" s="256">
        <v>457</v>
      </c>
      <c r="B459" s="167" t="s">
        <v>19</v>
      </c>
      <c r="C459" s="29" t="s">
        <v>517</v>
      </c>
      <c r="D459" s="29"/>
      <c r="E459" s="30">
        <v>0.41399011367755389</v>
      </c>
      <c r="F459" s="31">
        <v>171.04859999999999</v>
      </c>
      <c r="G459" s="351">
        <v>70.81</v>
      </c>
      <c r="H459" s="287"/>
      <c r="I459" s="271"/>
    </row>
    <row r="460" spans="1:9" x14ac:dyDescent="0.25">
      <c r="A460" s="256">
        <v>458</v>
      </c>
      <c r="B460" s="167" t="s">
        <v>19</v>
      </c>
      <c r="C460" s="29" t="s">
        <v>550</v>
      </c>
      <c r="D460" s="29"/>
      <c r="E460" s="30">
        <v>0.41399011367755389</v>
      </c>
      <c r="F460" s="31">
        <v>185.44540000000001</v>
      </c>
      <c r="G460" s="351">
        <v>76.77</v>
      </c>
      <c r="H460" s="225"/>
      <c r="I460" s="271"/>
    </row>
    <row r="461" spans="1:9" x14ac:dyDescent="0.25">
      <c r="A461" s="256">
        <v>459</v>
      </c>
      <c r="B461" s="167" t="s">
        <v>19</v>
      </c>
      <c r="C461" s="29" t="s">
        <v>518</v>
      </c>
      <c r="D461" s="29"/>
      <c r="E461" s="30">
        <v>0.41399011367755389</v>
      </c>
      <c r="F461" s="31">
        <v>158.3218</v>
      </c>
      <c r="G461" s="351">
        <v>65.540000000000006</v>
      </c>
      <c r="H461" s="225"/>
      <c r="I461" s="271"/>
    </row>
    <row r="462" spans="1:9" x14ac:dyDescent="0.25">
      <c r="A462" s="256">
        <v>460</v>
      </c>
      <c r="B462" s="167" t="s">
        <v>19</v>
      </c>
      <c r="C462" s="29" t="s">
        <v>873</v>
      </c>
      <c r="D462" s="29"/>
      <c r="E462" s="30">
        <v>0.41399011367755389</v>
      </c>
      <c r="F462" s="31">
        <v>102.8026</v>
      </c>
      <c r="G462" s="351">
        <v>42.56</v>
      </c>
      <c r="H462" s="225"/>
      <c r="I462" s="271"/>
    </row>
    <row r="463" spans="1:9" x14ac:dyDescent="0.25">
      <c r="A463" s="256">
        <v>461</v>
      </c>
      <c r="B463" s="167" t="s">
        <v>19</v>
      </c>
      <c r="C463" s="29" t="s">
        <v>634</v>
      </c>
      <c r="D463" s="29"/>
      <c r="E463" s="30">
        <v>0.41399011367755389</v>
      </c>
      <c r="F463" s="31">
        <v>113.54559999999999</v>
      </c>
      <c r="G463" s="351">
        <v>47.01</v>
      </c>
      <c r="H463" s="225"/>
      <c r="I463" s="271"/>
    </row>
    <row r="464" spans="1:9" x14ac:dyDescent="0.25">
      <c r="A464" s="256">
        <v>462</v>
      </c>
      <c r="B464" s="167" t="s">
        <v>19</v>
      </c>
      <c r="C464" s="29" t="s">
        <v>610</v>
      </c>
      <c r="D464" s="29"/>
      <c r="E464" s="30">
        <v>0.41399011367755389</v>
      </c>
      <c r="F464" s="31">
        <v>232.4905</v>
      </c>
      <c r="G464" s="351">
        <v>96.25</v>
      </c>
      <c r="H464" s="225"/>
      <c r="I464" s="271"/>
    </row>
    <row r="465" spans="1:9" x14ac:dyDescent="0.25">
      <c r="A465" s="256">
        <v>463</v>
      </c>
      <c r="B465" s="167" t="s">
        <v>19</v>
      </c>
      <c r="C465" s="29" t="s">
        <v>551</v>
      </c>
      <c r="D465" s="29"/>
      <c r="E465" s="30">
        <v>0.41399011367755389</v>
      </c>
      <c r="F465" s="31">
        <v>77.370800000000003</v>
      </c>
      <c r="G465" s="351">
        <v>32.03</v>
      </c>
      <c r="H465" s="225"/>
      <c r="I465" s="271"/>
    </row>
    <row r="466" spans="1:9" x14ac:dyDescent="0.25">
      <c r="A466" s="256">
        <v>464</v>
      </c>
      <c r="B466" s="167" t="s">
        <v>19</v>
      </c>
      <c r="C466" s="29" t="s">
        <v>552</v>
      </c>
      <c r="D466" s="29"/>
      <c r="E466" s="30">
        <v>0.41399011367755389</v>
      </c>
      <c r="F466" s="31">
        <v>50.181899999999999</v>
      </c>
      <c r="G466" s="351">
        <v>20.77</v>
      </c>
      <c r="H466" s="225"/>
      <c r="I466" s="271"/>
    </row>
    <row r="467" spans="1:9" x14ac:dyDescent="0.25">
      <c r="A467" s="256">
        <v>465</v>
      </c>
      <c r="B467" s="167" t="s">
        <v>19</v>
      </c>
      <c r="C467" s="29" t="s">
        <v>519</v>
      </c>
      <c r="D467" s="29"/>
      <c r="E467" s="30">
        <v>0.41399011367755389</v>
      </c>
      <c r="F467" s="31">
        <v>235.0932</v>
      </c>
      <c r="G467" s="351">
        <v>97.33</v>
      </c>
      <c r="H467" s="225"/>
      <c r="I467" s="271"/>
    </row>
    <row r="468" spans="1:9" x14ac:dyDescent="0.25">
      <c r="A468" s="256">
        <v>466</v>
      </c>
      <c r="B468" s="167" t="s">
        <v>19</v>
      </c>
      <c r="C468" s="29" t="s">
        <v>520</v>
      </c>
      <c r="D468" s="29"/>
      <c r="E468" s="30">
        <v>0.41399011367755389</v>
      </c>
      <c r="F468" s="31">
        <v>263.23469999999998</v>
      </c>
      <c r="G468" s="351">
        <v>108.98</v>
      </c>
      <c r="H468" s="225"/>
      <c r="I468" s="271"/>
    </row>
    <row r="469" spans="1:9" x14ac:dyDescent="0.25">
      <c r="A469" s="256">
        <v>467</v>
      </c>
      <c r="B469" s="167" t="s">
        <v>19</v>
      </c>
      <c r="C469" s="29" t="s">
        <v>521</v>
      </c>
      <c r="D469" s="29"/>
      <c r="E469" s="30">
        <v>0.41399011367755389</v>
      </c>
      <c r="F469" s="31">
        <v>112.3788</v>
      </c>
      <c r="G469" s="351">
        <v>46.52</v>
      </c>
      <c r="H469" s="225"/>
      <c r="I469" s="271"/>
    </row>
    <row r="470" spans="1:9" x14ac:dyDescent="0.25">
      <c r="A470" s="256">
        <v>468</v>
      </c>
      <c r="B470" s="167" t="s">
        <v>19</v>
      </c>
      <c r="C470" s="29" t="s">
        <v>635</v>
      </c>
      <c r="D470" s="29"/>
      <c r="E470" s="30">
        <v>0.41399011367755389</v>
      </c>
      <c r="F470" s="31">
        <v>157.92670000000001</v>
      </c>
      <c r="G470" s="351">
        <v>65.38</v>
      </c>
      <c r="H470" s="225"/>
      <c r="I470" s="271"/>
    </row>
    <row r="471" spans="1:9" x14ac:dyDescent="0.25">
      <c r="A471" s="256">
        <v>469</v>
      </c>
      <c r="B471" s="167" t="s">
        <v>19</v>
      </c>
      <c r="C471" s="29" t="s">
        <v>583</v>
      </c>
      <c r="D471" s="29"/>
      <c r="E471" s="30">
        <v>0.41399011367755389</v>
      </c>
      <c r="F471" s="31">
        <v>88.966700000000003</v>
      </c>
      <c r="G471" s="351">
        <v>36.83</v>
      </c>
      <c r="H471" s="225"/>
      <c r="I471" s="271"/>
    </row>
    <row r="472" spans="1:9" x14ac:dyDescent="0.25">
      <c r="A472" s="256">
        <v>470</v>
      </c>
      <c r="B472" s="167" t="s">
        <v>19</v>
      </c>
      <c r="C472" s="29" t="s">
        <v>584</v>
      </c>
      <c r="D472" s="29"/>
      <c r="E472" s="30">
        <v>0.41399011367755389</v>
      </c>
      <c r="F472" s="31">
        <v>220.65</v>
      </c>
      <c r="G472" s="351">
        <v>91.35</v>
      </c>
      <c r="H472" s="225"/>
      <c r="I472" s="271"/>
    </row>
    <row r="473" spans="1:9" x14ac:dyDescent="0.25">
      <c r="A473" s="256">
        <v>471</v>
      </c>
      <c r="B473" s="167" t="s">
        <v>19</v>
      </c>
      <c r="C473" s="29" t="s">
        <v>611</v>
      </c>
      <c r="D473" s="29"/>
      <c r="E473" s="30">
        <v>0.41399011367755389</v>
      </c>
      <c r="F473" s="31">
        <v>133.25030000000001</v>
      </c>
      <c r="G473" s="351">
        <v>55.16</v>
      </c>
      <c r="H473" s="225"/>
      <c r="I473" s="271"/>
    </row>
    <row r="474" spans="1:9" x14ac:dyDescent="0.25">
      <c r="A474" s="256">
        <v>472</v>
      </c>
      <c r="B474" s="167" t="s">
        <v>19</v>
      </c>
      <c r="C474" s="29" t="s">
        <v>522</v>
      </c>
      <c r="D474" s="29"/>
      <c r="E474" s="30">
        <v>0.41399011367755389</v>
      </c>
      <c r="F474" s="31">
        <v>123.203</v>
      </c>
      <c r="G474" s="351">
        <v>51</v>
      </c>
      <c r="H474" s="225"/>
      <c r="I474" s="271"/>
    </row>
    <row r="475" spans="1:9" x14ac:dyDescent="0.25">
      <c r="A475" s="256">
        <v>473</v>
      </c>
      <c r="B475" s="167" t="s">
        <v>19</v>
      </c>
      <c r="C475" s="29" t="s">
        <v>553</v>
      </c>
      <c r="D475" s="29"/>
      <c r="E475" s="30">
        <v>0.41399011367755389</v>
      </c>
      <c r="F475" s="31">
        <v>105.40430000000001</v>
      </c>
      <c r="G475" s="351">
        <v>43.64</v>
      </c>
      <c r="H475" s="225"/>
      <c r="I475" s="271"/>
    </row>
    <row r="476" spans="1:9" x14ac:dyDescent="0.25">
      <c r="A476" s="256">
        <v>474</v>
      </c>
      <c r="B476" s="167" t="s">
        <v>19</v>
      </c>
      <c r="C476" s="29" t="s">
        <v>523</v>
      </c>
      <c r="D476" s="29"/>
      <c r="E476" s="30">
        <v>0.41399011367755389</v>
      </c>
      <c r="F476" s="31">
        <v>131.80609999999999</v>
      </c>
      <c r="G476" s="351">
        <v>54.57</v>
      </c>
      <c r="H476" s="225"/>
      <c r="I476" s="271"/>
    </row>
    <row r="477" spans="1:9" x14ac:dyDescent="0.25">
      <c r="A477" s="256">
        <v>475</v>
      </c>
      <c r="B477" s="167" t="s">
        <v>19</v>
      </c>
      <c r="C477" s="29" t="s">
        <v>524</v>
      </c>
      <c r="D477" s="29"/>
      <c r="E477" s="30">
        <v>0.41399011367755389</v>
      </c>
      <c r="F477" s="31">
        <v>62.833199999999998</v>
      </c>
      <c r="G477" s="351">
        <v>26.01</v>
      </c>
      <c r="H477" s="225"/>
      <c r="I477" s="271"/>
    </row>
    <row r="478" spans="1:9" x14ac:dyDescent="0.25">
      <c r="A478" s="256">
        <v>476</v>
      </c>
      <c r="B478" s="167" t="s">
        <v>19</v>
      </c>
      <c r="C478" s="29" t="s">
        <v>585</v>
      </c>
      <c r="D478" s="29"/>
      <c r="E478" s="30">
        <v>0.41399011367755389</v>
      </c>
      <c r="F478" s="31">
        <v>132.2748</v>
      </c>
      <c r="G478" s="351">
        <v>54.76</v>
      </c>
      <c r="H478" s="225"/>
      <c r="I478" s="271"/>
    </row>
    <row r="479" spans="1:9" x14ac:dyDescent="0.25">
      <c r="A479" s="256">
        <v>477</v>
      </c>
      <c r="B479" s="167" t="s">
        <v>19</v>
      </c>
      <c r="C479" s="29" t="s">
        <v>612</v>
      </c>
      <c r="D479" s="29"/>
      <c r="E479" s="30">
        <v>0.41399011367755389</v>
      </c>
      <c r="F479" s="31">
        <v>231.31460000000001</v>
      </c>
      <c r="G479" s="351">
        <v>95.76</v>
      </c>
      <c r="H479" s="225"/>
      <c r="I479" s="271"/>
    </row>
    <row r="480" spans="1:9" x14ac:dyDescent="0.25">
      <c r="A480" s="256">
        <v>478</v>
      </c>
      <c r="B480" s="167" t="s">
        <v>19</v>
      </c>
      <c r="C480" s="29" t="s">
        <v>636</v>
      </c>
      <c r="D480" s="29"/>
      <c r="E480" s="30">
        <v>0.41399011367755389</v>
      </c>
      <c r="F480" s="31">
        <v>84.884</v>
      </c>
      <c r="G480" s="351">
        <v>35.14</v>
      </c>
      <c r="H480" s="225"/>
      <c r="I480" s="271"/>
    </row>
    <row r="481" spans="1:9" x14ac:dyDescent="0.25">
      <c r="A481" s="256">
        <v>479</v>
      </c>
      <c r="B481" s="167" t="s">
        <v>19</v>
      </c>
      <c r="C481" s="29" t="s">
        <v>586</v>
      </c>
      <c r="D481" s="29"/>
      <c r="E481" s="30">
        <v>0.41399011367755389</v>
      </c>
      <c r="F481" s="31">
        <v>60.287300000000002</v>
      </c>
      <c r="G481" s="351">
        <v>24.96</v>
      </c>
      <c r="H481" s="225"/>
      <c r="I481" s="271"/>
    </row>
    <row r="482" spans="1:9" x14ac:dyDescent="0.25">
      <c r="A482" s="256">
        <v>480</v>
      </c>
      <c r="B482" s="167" t="s">
        <v>19</v>
      </c>
      <c r="C482" s="29" t="s">
        <v>554</v>
      </c>
      <c r="D482" s="29"/>
      <c r="E482" s="30">
        <v>0.41399011367755389</v>
      </c>
      <c r="F482" s="31">
        <v>150.90860000000001</v>
      </c>
      <c r="G482" s="351">
        <v>62.47</v>
      </c>
      <c r="H482" s="225"/>
      <c r="I482" s="271"/>
    </row>
    <row r="483" spans="1:9" x14ac:dyDescent="0.25">
      <c r="A483" s="256">
        <v>481</v>
      </c>
      <c r="B483" s="167" t="s">
        <v>19</v>
      </c>
      <c r="C483" s="29" t="s">
        <v>555</v>
      </c>
      <c r="D483" s="29"/>
      <c r="E483" s="30">
        <v>0.41399011367755389</v>
      </c>
      <c r="F483" s="31">
        <v>95.634299999999996</v>
      </c>
      <c r="G483" s="351">
        <v>39.590000000000003</v>
      </c>
      <c r="H483" s="225"/>
      <c r="I483" s="271"/>
    </row>
    <row r="484" spans="1:9" x14ac:dyDescent="0.25">
      <c r="A484" s="256">
        <v>482</v>
      </c>
      <c r="B484" s="167" t="s">
        <v>19</v>
      </c>
      <c r="C484" s="29" t="s">
        <v>613</v>
      </c>
      <c r="D484" s="29"/>
      <c r="E484" s="30">
        <v>0.41399011367755389</v>
      </c>
      <c r="F484" s="31">
        <v>125.03400000000001</v>
      </c>
      <c r="G484" s="351">
        <v>51.76</v>
      </c>
      <c r="H484" s="225"/>
      <c r="I484" s="271"/>
    </row>
    <row r="485" spans="1:9" x14ac:dyDescent="0.25">
      <c r="A485" s="256">
        <v>483</v>
      </c>
      <c r="B485" s="167" t="s">
        <v>19</v>
      </c>
      <c r="C485" s="29" t="s">
        <v>614</v>
      </c>
      <c r="D485" s="29"/>
      <c r="E485" s="30">
        <v>0.41399011367755389</v>
      </c>
      <c r="F485" s="31">
        <v>97.695599999999999</v>
      </c>
      <c r="G485" s="351">
        <v>40.450000000000003</v>
      </c>
      <c r="H485" s="225"/>
      <c r="I485" s="271"/>
    </row>
    <row r="486" spans="1:9" x14ac:dyDescent="0.25">
      <c r="A486" s="256">
        <v>484</v>
      </c>
      <c r="B486" s="167" t="s">
        <v>19</v>
      </c>
      <c r="C486" s="29" t="s">
        <v>556</v>
      </c>
      <c r="D486" s="29"/>
      <c r="E486" s="30">
        <v>0.41399011367755389</v>
      </c>
      <c r="F486" s="31">
        <v>178.69450000000001</v>
      </c>
      <c r="G486" s="351">
        <v>73.98</v>
      </c>
      <c r="H486" s="225"/>
      <c r="I486" s="271"/>
    </row>
    <row r="487" spans="1:9" x14ac:dyDescent="0.25">
      <c r="A487" s="256">
        <v>485</v>
      </c>
      <c r="B487" s="167" t="s">
        <v>19</v>
      </c>
      <c r="C487" s="29" t="s">
        <v>615</v>
      </c>
      <c r="D487" s="29"/>
      <c r="E487" s="30">
        <v>0.41399011367755389</v>
      </c>
      <c r="F487" s="31">
        <v>177.3845</v>
      </c>
      <c r="G487" s="351">
        <v>73.44</v>
      </c>
      <c r="H487" s="225"/>
      <c r="I487" s="271"/>
    </row>
    <row r="488" spans="1:9" x14ac:dyDescent="0.25">
      <c r="A488" s="256">
        <v>486</v>
      </c>
      <c r="B488" s="167" t="s">
        <v>19</v>
      </c>
      <c r="C488" s="29" t="s">
        <v>525</v>
      </c>
      <c r="D488" s="29"/>
      <c r="E488" s="30">
        <v>0.41399011367755389</v>
      </c>
      <c r="F488" s="31">
        <v>128.41229999999999</v>
      </c>
      <c r="G488" s="351">
        <v>53.16</v>
      </c>
      <c r="H488" s="225"/>
      <c r="I488" s="271"/>
    </row>
    <row r="489" spans="1:9" x14ac:dyDescent="0.25">
      <c r="A489" s="256">
        <v>487</v>
      </c>
      <c r="B489" s="167" t="s">
        <v>19</v>
      </c>
      <c r="C489" s="29" t="s">
        <v>723</v>
      </c>
      <c r="D489" s="29"/>
      <c r="E489" s="30">
        <v>0.41399011367755389</v>
      </c>
      <c r="F489" s="31">
        <v>245.18109999999999</v>
      </c>
      <c r="G489" s="351">
        <v>101.5</v>
      </c>
      <c r="H489" s="225"/>
      <c r="I489" s="271"/>
    </row>
    <row r="490" spans="1:9" x14ac:dyDescent="0.25">
      <c r="A490" s="256">
        <v>488</v>
      </c>
      <c r="B490" s="167" t="s">
        <v>19</v>
      </c>
      <c r="C490" s="29" t="s">
        <v>587</v>
      </c>
      <c r="D490" s="29"/>
      <c r="E490" s="30">
        <v>0.41399011367755389</v>
      </c>
      <c r="F490" s="31">
        <v>60.674100000000003</v>
      </c>
      <c r="G490" s="351">
        <v>25.12</v>
      </c>
      <c r="H490" s="225"/>
      <c r="I490" s="271"/>
    </row>
    <row r="491" spans="1:9" x14ac:dyDescent="0.25">
      <c r="A491" s="256">
        <v>489</v>
      </c>
      <c r="B491" s="167" t="s">
        <v>19</v>
      </c>
      <c r="C491" s="29" t="s">
        <v>588</v>
      </c>
      <c r="D491" s="29"/>
      <c r="E491" s="30">
        <v>0.41399011367755389</v>
      </c>
      <c r="F491" s="31">
        <v>126.1289</v>
      </c>
      <c r="G491" s="351">
        <v>52.22</v>
      </c>
      <c r="H491" s="225"/>
      <c r="I491" s="271"/>
    </row>
    <row r="492" spans="1:9" x14ac:dyDescent="0.25">
      <c r="A492" s="256">
        <v>490</v>
      </c>
      <c r="B492" s="167" t="s">
        <v>19</v>
      </c>
      <c r="C492" s="29" t="s">
        <v>637</v>
      </c>
      <c r="D492" s="29"/>
      <c r="E492" s="30">
        <v>0.41399011367755389</v>
      </c>
      <c r="F492" s="31">
        <v>98.767099999999999</v>
      </c>
      <c r="G492" s="351">
        <v>40.89</v>
      </c>
      <c r="H492" s="225"/>
      <c r="I492" s="271"/>
    </row>
    <row r="493" spans="1:9" x14ac:dyDescent="0.25">
      <c r="A493" s="256">
        <v>491</v>
      </c>
      <c r="B493" s="167" t="s">
        <v>19</v>
      </c>
      <c r="C493" s="29" t="s">
        <v>616</v>
      </c>
      <c r="D493" s="29"/>
      <c r="E493" s="30">
        <v>0.41399011367755389</v>
      </c>
      <c r="F493" s="31">
        <v>77.4572</v>
      </c>
      <c r="G493" s="351">
        <v>32.07</v>
      </c>
      <c r="H493" s="225"/>
      <c r="I493" s="271"/>
    </row>
    <row r="494" spans="1:9" x14ac:dyDescent="0.25">
      <c r="A494" s="256">
        <v>492</v>
      </c>
      <c r="B494" s="167" t="s">
        <v>19</v>
      </c>
      <c r="C494" s="29" t="s">
        <v>617</v>
      </c>
      <c r="D494" s="29"/>
      <c r="E494" s="30">
        <v>0.41399011367755389</v>
      </c>
      <c r="F494" s="31">
        <v>106.5592</v>
      </c>
      <c r="G494" s="351">
        <v>44.11</v>
      </c>
      <c r="H494" s="225"/>
      <c r="I494" s="271"/>
    </row>
    <row r="495" spans="1:9" x14ac:dyDescent="0.25">
      <c r="A495" s="256">
        <v>493</v>
      </c>
      <c r="B495" s="167" t="s">
        <v>19</v>
      </c>
      <c r="C495" s="29" t="s">
        <v>618</v>
      </c>
      <c r="D495" s="29"/>
      <c r="E495" s="30">
        <v>0.41399011367755389</v>
      </c>
      <c r="F495" s="31">
        <v>143.24359999999999</v>
      </c>
      <c r="G495" s="351">
        <v>59.3</v>
      </c>
      <c r="H495" s="225"/>
      <c r="I495" s="271"/>
    </row>
    <row r="496" spans="1:9" x14ac:dyDescent="0.25">
      <c r="A496" s="256">
        <v>494</v>
      </c>
      <c r="B496" s="167" t="s">
        <v>19</v>
      </c>
      <c r="C496" s="29" t="s">
        <v>399</v>
      </c>
      <c r="D496" s="29"/>
      <c r="E496" s="30">
        <v>0.41399011367755389</v>
      </c>
      <c r="F496" s="31">
        <v>254.21430000000001</v>
      </c>
      <c r="G496" s="351">
        <v>105.24</v>
      </c>
      <c r="H496" s="225"/>
      <c r="I496" s="271"/>
    </row>
    <row r="497" spans="1:9" x14ac:dyDescent="0.25">
      <c r="A497" s="256">
        <v>495</v>
      </c>
      <c r="B497" s="167" t="s">
        <v>19</v>
      </c>
      <c r="C497" s="29" t="s">
        <v>334</v>
      </c>
      <c r="D497" s="29"/>
      <c r="E497" s="30">
        <v>0.41399011367755389</v>
      </c>
      <c r="F497" s="31">
        <v>338.06900000000002</v>
      </c>
      <c r="G497" s="351">
        <v>139.96</v>
      </c>
      <c r="H497" s="225"/>
      <c r="I497" s="271"/>
    </row>
    <row r="498" spans="1:9" x14ac:dyDescent="0.25">
      <c r="A498" s="256">
        <v>496</v>
      </c>
      <c r="B498" s="167" t="s">
        <v>19</v>
      </c>
      <c r="C498" s="29" t="s">
        <v>369</v>
      </c>
      <c r="D498" s="29"/>
      <c r="E498" s="30">
        <v>0.41399011367755389</v>
      </c>
      <c r="F498" s="31">
        <v>300.0197</v>
      </c>
      <c r="G498" s="351">
        <v>124.21</v>
      </c>
      <c r="H498" s="225"/>
      <c r="I498" s="271"/>
    </row>
    <row r="499" spans="1:9" x14ac:dyDescent="0.25">
      <c r="A499" s="256">
        <v>497</v>
      </c>
      <c r="B499" s="167" t="s">
        <v>19</v>
      </c>
      <c r="C499" s="29" t="s">
        <v>333</v>
      </c>
      <c r="D499" s="29"/>
      <c r="E499" s="30">
        <v>0.41399011367755389</v>
      </c>
      <c r="F499" s="31">
        <v>397.87830000000002</v>
      </c>
      <c r="G499" s="351">
        <v>164.72</v>
      </c>
      <c r="H499" s="225"/>
      <c r="I499" s="271"/>
    </row>
    <row r="500" spans="1:9" x14ac:dyDescent="0.25">
      <c r="A500" s="256">
        <v>498</v>
      </c>
      <c r="B500" s="167" t="s">
        <v>19</v>
      </c>
      <c r="C500" s="29" t="s">
        <v>371</v>
      </c>
      <c r="D500" s="29"/>
      <c r="E500" s="30">
        <v>0.41399011367755389</v>
      </c>
      <c r="F500" s="31">
        <v>88.638800000000003</v>
      </c>
      <c r="G500" s="351">
        <v>36.700000000000003</v>
      </c>
      <c r="H500" s="225"/>
      <c r="I500" s="271"/>
    </row>
    <row r="501" spans="1:9" x14ac:dyDescent="0.25">
      <c r="A501" s="256">
        <v>499</v>
      </c>
      <c r="B501" s="167" t="s">
        <v>19</v>
      </c>
      <c r="C501" s="29" t="s">
        <v>368</v>
      </c>
      <c r="D501" s="29"/>
      <c r="E501" s="30">
        <v>0.41399011367755389</v>
      </c>
      <c r="F501" s="31">
        <v>107.07989999999999</v>
      </c>
      <c r="G501" s="351">
        <v>44.33</v>
      </c>
      <c r="H501" s="225"/>
      <c r="I501" s="271"/>
    </row>
    <row r="502" spans="1:9" x14ac:dyDescent="0.25">
      <c r="A502" s="256">
        <v>500</v>
      </c>
      <c r="B502" s="167" t="s">
        <v>19</v>
      </c>
      <c r="C502" s="29" t="s">
        <v>370</v>
      </c>
      <c r="D502" s="29"/>
      <c r="E502" s="30">
        <v>0.41399011367755389</v>
      </c>
      <c r="F502" s="31">
        <v>234.88980000000001</v>
      </c>
      <c r="G502" s="351">
        <v>97.24</v>
      </c>
      <c r="H502" s="225"/>
      <c r="I502" s="271"/>
    </row>
    <row r="503" spans="1:9" x14ac:dyDescent="0.25">
      <c r="A503" s="256">
        <v>501</v>
      </c>
      <c r="B503" s="167" t="s">
        <v>19</v>
      </c>
      <c r="C503" s="29" t="s">
        <v>367</v>
      </c>
      <c r="D503" s="29"/>
      <c r="E503" s="30">
        <v>0.41399011367755389</v>
      </c>
      <c r="F503" s="31">
        <v>272.96350000000001</v>
      </c>
      <c r="G503" s="351">
        <v>113</v>
      </c>
      <c r="H503" s="225"/>
      <c r="I503" s="271"/>
    </row>
    <row r="504" spans="1:9" x14ac:dyDescent="0.25">
      <c r="A504" s="256">
        <v>502</v>
      </c>
      <c r="B504" s="167" t="s">
        <v>19</v>
      </c>
      <c r="C504" s="29" t="s">
        <v>331</v>
      </c>
      <c r="D504" s="29"/>
      <c r="E504" s="30">
        <v>0.41399011367755389</v>
      </c>
      <c r="F504" s="31">
        <v>1235.5227</v>
      </c>
      <c r="G504" s="351">
        <v>511.49</v>
      </c>
      <c r="H504" s="225"/>
      <c r="I504" s="271"/>
    </row>
    <row r="505" spans="1:9" x14ac:dyDescent="0.25">
      <c r="A505" s="256">
        <v>503</v>
      </c>
      <c r="B505" s="167" t="s">
        <v>19</v>
      </c>
      <c r="C505" s="29" t="s">
        <v>332</v>
      </c>
      <c r="D505" s="29"/>
      <c r="E505" s="30">
        <v>0.41399011367755389</v>
      </c>
      <c r="F505" s="31">
        <v>784.54039999999998</v>
      </c>
      <c r="G505" s="351">
        <v>324.79000000000002</v>
      </c>
      <c r="H505" s="225"/>
      <c r="I505" s="271"/>
    </row>
    <row r="506" spans="1:9" x14ac:dyDescent="0.25">
      <c r="A506" s="256">
        <v>504</v>
      </c>
      <c r="B506" s="167" t="s">
        <v>19</v>
      </c>
      <c r="C506" s="29" t="s">
        <v>853</v>
      </c>
      <c r="D506" s="29"/>
      <c r="E506" s="30">
        <v>0.41399011367755389</v>
      </c>
      <c r="F506" s="31">
        <v>147.6284</v>
      </c>
      <c r="G506" s="351">
        <v>61.12</v>
      </c>
      <c r="H506" s="225"/>
      <c r="I506" s="271"/>
    </row>
    <row r="507" spans="1:9" x14ac:dyDescent="0.25">
      <c r="A507" s="256">
        <v>505</v>
      </c>
      <c r="B507" s="167" t="s">
        <v>19</v>
      </c>
      <c r="C507" s="29" t="s">
        <v>724</v>
      </c>
      <c r="D507" s="29"/>
      <c r="E507" s="30">
        <v>0.41399011367755389</v>
      </c>
      <c r="F507" s="31">
        <v>199.50880000000001</v>
      </c>
      <c r="G507" s="351">
        <v>82.59</v>
      </c>
      <c r="H507" s="287"/>
      <c r="I507" s="271"/>
    </row>
    <row r="508" spans="1:9" x14ac:dyDescent="0.25">
      <c r="A508" s="256">
        <v>506</v>
      </c>
      <c r="B508" s="167" t="s">
        <v>19</v>
      </c>
      <c r="C508" s="29" t="s">
        <v>55</v>
      </c>
      <c r="D508" s="29"/>
      <c r="E508" s="30">
        <v>0.41399011367755389</v>
      </c>
      <c r="F508" s="31">
        <v>199.28620000000001</v>
      </c>
      <c r="G508" s="351">
        <v>82.5</v>
      </c>
      <c r="H508" s="225"/>
      <c r="I508" s="271"/>
    </row>
    <row r="509" spans="1:9" x14ac:dyDescent="0.25">
      <c r="A509" s="256">
        <v>507</v>
      </c>
      <c r="B509" s="167" t="s">
        <v>19</v>
      </c>
      <c r="C509" s="29" t="s">
        <v>56</v>
      </c>
      <c r="D509" s="29"/>
      <c r="E509" s="30">
        <v>0.41399011367755389</v>
      </c>
      <c r="F509" s="31">
        <v>173.02260000000001</v>
      </c>
      <c r="G509" s="351">
        <v>71.63</v>
      </c>
      <c r="H509" s="225"/>
      <c r="I509" s="271"/>
    </row>
    <row r="510" spans="1:9" x14ac:dyDescent="0.25">
      <c r="A510" s="256">
        <v>508</v>
      </c>
      <c r="B510" s="167" t="s">
        <v>19</v>
      </c>
      <c r="C510" s="29" t="s">
        <v>57</v>
      </c>
      <c r="D510" s="29"/>
      <c r="E510" s="30">
        <v>0.41399011367755389</v>
      </c>
      <c r="F510" s="31">
        <v>133.649</v>
      </c>
      <c r="G510" s="351">
        <v>55.33</v>
      </c>
      <c r="H510" s="225"/>
      <c r="I510" s="271"/>
    </row>
    <row r="511" spans="1:9" x14ac:dyDescent="0.25">
      <c r="A511" s="256">
        <v>509</v>
      </c>
      <c r="B511" s="167" t="s">
        <v>19</v>
      </c>
      <c r="C511" s="29" t="s">
        <v>725</v>
      </c>
      <c r="D511" s="29"/>
      <c r="E511" s="30">
        <v>0.41399011367755389</v>
      </c>
      <c r="F511" s="31">
        <v>155.16239999999999</v>
      </c>
      <c r="G511" s="351">
        <v>64.239999999999995</v>
      </c>
      <c r="H511" s="225"/>
      <c r="I511" s="271"/>
    </row>
    <row r="512" spans="1:9" x14ac:dyDescent="0.25">
      <c r="A512" s="256">
        <v>510</v>
      </c>
      <c r="B512" s="167" t="s">
        <v>19</v>
      </c>
      <c r="C512" s="29" t="s">
        <v>58</v>
      </c>
      <c r="D512" s="29"/>
      <c r="E512" s="30">
        <v>0.41399011367755389</v>
      </c>
      <c r="F512" s="31">
        <v>185.6233</v>
      </c>
      <c r="G512" s="351">
        <v>76.849999999999994</v>
      </c>
      <c r="H512" s="225"/>
      <c r="I512" s="271"/>
    </row>
    <row r="513" spans="1:9" x14ac:dyDescent="0.25">
      <c r="A513" s="256">
        <v>511</v>
      </c>
      <c r="B513" s="167" t="s">
        <v>19</v>
      </c>
      <c r="C513" s="29" t="s">
        <v>59</v>
      </c>
      <c r="D513" s="29"/>
      <c r="E513" s="30">
        <v>0.41399011367755389</v>
      </c>
      <c r="F513" s="31">
        <v>233.94839999999999</v>
      </c>
      <c r="G513" s="351">
        <v>96.85</v>
      </c>
      <c r="H513" s="225"/>
      <c r="I513" s="271"/>
    </row>
    <row r="514" spans="1:9" x14ac:dyDescent="0.25">
      <c r="A514" s="256">
        <v>512</v>
      </c>
      <c r="B514" s="167" t="s">
        <v>19</v>
      </c>
      <c r="C514" s="29" t="s">
        <v>60</v>
      </c>
      <c r="D514" s="29"/>
      <c r="E514" s="30">
        <v>0.41399011367755389</v>
      </c>
      <c r="F514" s="31">
        <v>86.998400000000004</v>
      </c>
      <c r="G514" s="351">
        <v>36.020000000000003</v>
      </c>
      <c r="H514" s="225"/>
      <c r="I514" s="271"/>
    </row>
    <row r="515" spans="1:9" x14ac:dyDescent="0.25">
      <c r="A515" s="256">
        <v>513</v>
      </c>
      <c r="B515" s="167" t="s">
        <v>19</v>
      </c>
      <c r="C515" s="29" t="s">
        <v>726</v>
      </c>
      <c r="D515" s="29"/>
      <c r="E515" s="30">
        <v>0.41399011367755389</v>
      </c>
      <c r="F515" s="31">
        <v>132.0959</v>
      </c>
      <c r="G515" s="351">
        <v>54.69</v>
      </c>
      <c r="H515" s="225"/>
      <c r="I515" s="271"/>
    </row>
    <row r="516" spans="1:9" x14ac:dyDescent="0.25">
      <c r="A516" s="256">
        <v>514</v>
      </c>
      <c r="B516" s="167" t="s">
        <v>19</v>
      </c>
      <c r="C516" s="29" t="s">
        <v>61</v>
      </c>
      <c r="D516" s="29"/>
      <c r="E516" s="30">
        <v>0.41399011367755389</v>
      </c>
      <c r="F516" s="31">
        <v>193.6523</v>
      </c>
      <c r="G516" s="351">
        <v>80.17</v>
      </c>
      <c r="H516" s="225"/>
      <c r="I516" s="271"/>
    </row>
    <row r="517" spans="1:9" x14ac:dyDescent="0.25">
      <c r="A517" s="256">
        <v>515</v>
      </c>
      <c r="B517" s="167" t="s">
        <v>19</v>
      </c>
      <c r="C517" s="29" t="s">
        <v>727</v>
      </c>
      <c r="D517" s="29"/>
      <c r="E517" s="30">
        <v>0.41399011367755389</v>
      </c>
      <c r="F517" s="31">
        <v>133.0264</v>
      </c>
      <c r="G517" s="351">
        <v>55.07</v>
      </c>
      <c r="H517" s="225"/>
      <c r="I517" s="271"/>
    </row>
    <row r="518" spans="1:9" x14ac:dyDescent="0.25">
      <c r="A518" s="256">
        <v>516</v>
      </c>
      <c r="B518" s="167" t="s">
        <v>19</v>
      </c>
      <c r="C518" s="29" t="s">
        <v>62</v>
      </c>
      <c r="D518" s="29"/>
      <c r="E518" s="30">
        <v>0.41399011367755389</v>
      </c>
      <c r="F518" s="31">
        <v>50.333100000000002</v>
      </c>
      <c r="G518" s="351">
        <v>20.84</v>
      </c>
      <c r="H518" s="225"/>
      <c r="I518" s="271"/>
    </row>
    <row r="519" spans="1:9" x14ac:dyDescent="0.25">
      <c r="A519" s="256">
        <v>517</v>
      </c>
      <c r="B519" s="167" t="s">
        <v>19</v>
      </c>
      <c r="C519" s="29" t="s">
        <v>63</v>
      </c>
      <c r="D519" s="29"/>
      <c r="E519" s="30">
        <v>0.41399011367755389</v>
      </c>
      <c r="F519" s="31">
        <v>145.80250000000001</v>
      </c>
      <c r="G519" s="351">
        <v>60.36</v>
      </c>
      <c r="H519" s="225"/>
      <c r="I519" s="271"/>
    </row>
    <row r="520" spans="1:9" x14ac:dyDescent="0.25">
      <c r="A520" s="256">
        <v>518</v>
      </c>
      <c r="B520" s="167" t="s">
        <v>19</v>
      </c>
      <c r="C520" s="29" t="s">
        <v>64</v>
      </c>
      <c r="D520" s="29"/>
      <c r="E520" s="30">
        <v>0.41399011367755389</v>
      </c>
      <c r="F520" s="31">
        <v>124.6305</v>
      </c>
      <c r="G520" s="351">
        <v>51.6</v>
      </c>
      <c r="H520" s="225"/>
      <c r="I520" s="271"/>
    </row>
    <row r="521" spans="1:9" x14ac:dyDescent="0.25">
      <c r="A521" s="256">
        <v>519</v>
      </c>
      <c r="B521" s="167" t="s">
        <v>19</v>
      </c>
      <c r="C521" s="29" t="s">
        <v>728</v>
      </c>
      <c r="D521" s="29"/>
      <c r="E521" s="30">
        <v>0.41399011367755389</v>
      </c>
      <c r="F521" s="31">
        <v>162.65819999999999</v>
      </c>
      <c r="G521" s="351">
        <v>67.34</v>
      </c>
      <c r="H521" s="225"/>
      <c r="I521" s="271"/>
    </row>
    <row r="522" spans="1:9" x14ac:dyDescent="0.25">
      <c r="A522" s="256">
        <v>520</v>
      </c>
      <c r="B522" s="167" t="s">
        <v>19</v>
      </c>
      <c r="C522" s="29" t="s">
        <v>729</v>
      </c>
      <c r="D522" s="29"/>
      <c r="E522" s="30">
        <v>0.41399011367755389</v>
      </c>
      <c r="F522" s="31">
        <v>160.05779999999999</v>
      </c>
      <c r="G522" s="351">
        <v>66.260000000000005</v>
      </c>
      <c r="H522" s="225"/>
      <c r="I522" s="271"/>
    </row>
    <row r="523" spans="1:9" x14ac:dyDescent="0.25">
      <c r="A523" s="256">
        <v>521</v>
      </c>
      <c r="B523" s="167" t="s">
        <v>19</v>
      </c>
      <c r="C523" s="29" t="s">
        <v>65</v>
      </c>
      <c r="D523" s="29"/>
      <c r="E523" s="30">
        <v>0.41399011367755389</v>
      </c>
      <c r="F523" s="31">
        <v>132.27000000000001</v>
      </c>
      <c r="G523" s="351">
        <v>54.76</v>
      </c>
      <c r="H523" s="225"/>
      <c r="I523" s="271"/>
    </row>
    <row r="524" spans="1:9" x14ac:dyDescent="0.25">
      <c r="A524" s="256">
        <v>522</v>
      </c>
      <c r="B524" s="167" t="s">
        <v>19</v>
      </c>
      <c r="C524" s="29" t="s">
        <v>730</v>
      </c>
      <c r="D524" s="29"/>
      <c r="E524" s="30">
        <v>0.41399011367755389</v>
      </c>
      <c r="F524" s="31">
        <v>110.12779999999999</v>
      </c>
      <c r="G524" s="351">
        <v>45.59</v>
      </c>
      <c r="H524" s="225"/>
      <c r="I524" s="271"/>
    </row>
    <row r="525" spans="1:9" x14ac:dyDescent="0.25">
      <c r="A525" s="256">
        <v>523</v>
      </c>
      <c r="B525" s="167" t="s">
        <v>19</v>
      </c>
      <c r="C525" s="29" t="s">
        <v>66</v>
      </c>
      <c r="D525" s="29"/>
      <c r="E525" s="30">
        <v>0.41399011367755389</v>
      </c>
      <c r="F525" s="31">
        <v>178.91849999999999</v>
      </c>
      <c r="G525" s="351">
        <v>74.069999999999993</v>
      </c>
      <c r="H525" s="225"/>
      <c r="I525" s="271"/>
    </row>
    <row r="526" spans="1:9" x14ac:dyDescent="0.25">
      <c r="A526" s="256">
        <v>524</v>
      </c>
      <c r="B526" s="167" t="s">
        <v>19</v>
      </c>
      <c r="C526" s="29" t="s">
        <v>67</v>
      </c>
      <c r="D526" s="29"/>
      <c r="E526" s="30">
        <v>0.41399011367755389</v>
      </c>
      <c r="F526" s="31">
        <v>65.9572</v>
      </c>
      <c r="G526" s="351">
        <v>27.31</v>
      </c>
      <c r="H526" s="225"/>
      <c r="I526" s="271"/>
    </row>
    <row r="527" spans="1:9" x14ac:dyDescent="0.25">
      <c r="A527" s="256">
        <v>525</v>
      </c>
      <c r="B527" s="167" t="s">
        <v>19</v>
      </c>
      <c r="C527" s="29" t="s">
        <v>68</v>
      </c>
      <c r="D527" s="29"/>
      <c r="E527" s="30">
        <v>0.41399011367755389</v>
      </c>
      <c r="F527" s="31">
        <v>143.43389999999999</v>
      </c>
      <c r="G527" s="351">
        <v>59.38</v>
      </c>
      <c r="H527" s="225"/>
      <c r="I527" s="271"/>
    </row>
    <row r="528" spans="1:9" x14ac:dyDescent="0.25">
      <c r="A528" s="256">
        <v>526</v>
      </c>
      <c r="B528" s="167" t="s">
        <v>19</v>
      </c>
      <c r="C528" s="29" t="s">
        <v>731</v>
      </c>
      <c r="D528" s="29"/>
      <c r="E528" s="30">
        <v>0.41399011367755389</v>
      </c>
      <c r="F528" s="31">
        <v>138.96539999999999</v>
      </c>
      <c r="G528" s="351">
        <v>57.53</v>
      </c>
      <c r="H528" s="225"/>
      <c r="I528" s="271"/>
    </row>
    <row r="529" spans="1:9" x14ac:dyDescent="0.25">
      <c r="A529" s="256">
        <v>527</v>
      </c>
      <c r="B529" s="167" t="s">
        <v>19</v>
      </c>
      <c r="C529" s="29" t="s">
        <v>732</v>
      </c>
      <c r="D529" s="29"/>
      <c r="E529" s="30">
        <v>0.41399011367755389</v>
      </c>
      <c r="F529" s="31">
        <v>150.18539999999999</v>
      </c>
      <c r="G529" s="351">
        <v>62.18</v>
      </c>
      <c r="H529" s="225"/>
      <c r="I529" s="271"/>
    </row>
    <row r="530" spans="1:9" x14ac:dyDescent="0.25">
      <c r="A530" s="256">
        <v>528</v>
      </c>
      <c r="B530" s="167" t="s">
        <v>19</v>
      </c>
      <c r="C530" s="29" t="s">
        <v>733</v>
      </c>
      <c r="D530" s="29"/>
      <c r="E530" s="30">
        <v>0.41399011367755389</v>
      </c>
      <c r="F530" s="31">
        <v>161.65459999999999</v>
      </c>
      <c r="G530" s="351">
        <v>66.92</v>
      </c>
      <c r="H530" s="225"/>
      <c r="I530" s="271"/>
    </row>
    <row r="531" spans="1:9" x14ac:dyDescent="0.25">
      <c r="A531" s="256">
        <v>529</v>
      </c>
      <c r="B531" s="167" t="s">
        <v>19</v>
      </c>
      <c r="C531" s="29" t="s">
        <v>69</v>
      </c>
      <c r="D531" s="29"/>
      <c r="E531" s="30">
        <v>0.41399011367755389</v>
      </c>
      <c r="F531" s="31">
        <v>175.89410000000001</v>
      </c>
      <c r="G531" s="351">
        <v>72.819999999999993</v>
      </c>
      <c r="H531" s="225"/>
      <c r="I531" s="271"/>
    </row>
    <row r="532" spans="1:9" x14ac:dyDescent="0.25">
      <c r="A532" s="256">
        <v>530</v>
      </c>
      <c r="B532" s="167" t="s">
        <v>19</v>
      </c>
      <c r="C532" s="29" t="s">
        <v>70</v>
      </c>
      <c r="D532" s="29"/>
      <c r="E532" s="30">
        <v>0.41399011367755389</v>
      </c>
      <c r="F532" s="31">
        <v>190.68790000000001</v>
      </c>
      <c r="G532" s="351">
        <v>78.94</v>
      </c>
      <c r="H532" s="225"/>
      <c r="I532" s="271"/>
    </row>
    <row r="533" spans="1:9" x14ac:dyDescent="0.25">
      <c r="A533" s="256">
        <v>531</v>
      </c>
      <c r="B533" s="167" t="s">
        <v>19</v>
      </c>
      <c r="C533" s="29" t="s">
        <v>734</v>
      </c>
      <c r="D533" s="29"/>
      <c r="E533" s="30">
        <v>0.41399011367755389</v>
      </c>
      <c r="F533" s="31">
        <v>86.395799999999994</v>
      </c>
      <c r="G533" s="351">
        <v>35.770000000000003</v>
      </c>
      <c r="H533" s="225"/>
      <c r="I533" s="271"/>
    </row>
    <row r="534" spans="1:9" x14ac:dyDescent="0.25">
      <c r="A534" s="256">
        <v>532</v>
      </c>
      <c r="B534" s="167" t="s">
        <v>19</v>
      </c>
      <c r="C534" s="29" t="s">
        <v>735</v>
      </c>
      <c r="D534" s="29"/>
      <c r="E534" s="30">
        <v>0.41399011367755389</v>
      </c>
      <c r="F534" s="31">
        <v>137.42189999999999</v>
      </c>
      <c r="G534" s="351">
        <v>56.89</v>
      </c>
      <c r="H534" s="225"/>
      <c r="I534" s="271"/>
    </row>
    <row r="535" spans="1:9" x14ac:dyDescent="0.25">
      <c r="A535" s="256">
        <v>533</v>
      </c>
      <c r="B535" s="167" t="s">
        <v>19</v>
      </c>
      <c r="C535" s="29" t="s">
        <v>736</v>
      </c>
      <c r="D535" s="29"/>
      <c r="E535" s="30">
        <v>0.41399011367755389</v>
      </c>
      <c r="F535" s="31">
        <v>162.83709999999999</v>
      </c>
      <c r="G535" s="351">
        <v>67.41</v>
      </c>
      <c r="H535" s="225"/>
      <c r="I535" s="271"/>
    </row>
    <row r="536" spans="1:9" x14ac:dyDescent="0.25">
      <c r="A536" s="256">
        <v>534</v>
      </c>
      <c r="B536" s="167" t="s">
        <v>19</v>
      </c>
      <c r="C536" s="29" t="s">
        <v>71</v>
      </c>
      <c r="D536" s="29"/>
      <c r="E536" s="30">
        <v>0.41399011367755389</v>
      </c>
      <c r="F536" s="31">
        <v>189.6754</v>
      </c>
      <c r="G536" s="351">
        <v>78.52</v>
      </c>
      <c r="H536" s="225"/>
      <c r="I536" s="271"/>
    </row>
    <row r="537" spans="1:9" x14ac:dyDescent="0.25">
      <c r="A537" s="256">
        <v>535</v>
      </c>
      <c r="B537" s="167" t="s">
        <v>19</v>
      </c>
      <c r="C537" s="29" t="s">
        <v>72</v>
      </c>
      <c r="D537" s="29"/>
      <c r="E537" s="30">
        <v>0.41399011367755389</v>
      </c>
      <c r="F537" s="31">
        <v>415.41680000000002</v>
      </c>
      <c r="G537" s="351">
        <v>171.98</v>
      </c>
      <c r="H537" s="225"/>
      <c r="I537" s="271"/>
    </row>
    <row r="538" spans="1:9" x14ac:dyDescent="0.25">
      <c r="A538" s="256">
        <v>536</v>
      </c>
      <c r="B538" s="167" t="s">
        <v>19</v>
      </c>
      <c r="C538" s="29" t="s">
        <v>73</v>
      </c>
      <c r="D538" s="29"/>
      <c r="E538" s="30">
        <v>0.41399011367755389</v>
      </c>
      <c r="F538" s="31">
        <v>143.0701</v>
      </c>
      <c r="G538" s="351">
        <v>59.23</v>
      </c>
      <c r="H538" s="225"/>
      <c r="I538" s="271"/>
    </row>
    <row r="539" spans="1:9" x14ac:dyDescent="0.25">
      <c r="A539" s="256">
        <v>537</v>
      </c>
      <c r="B539" s="167" t="s">
        <v>19</v>
      </c>
      <c r="C539" s="29" t="s">
        <v>737</v>
      </c>
      <c r="D539" s="29"/>
      <c r="E539" s="30">
        <v>0.41399011367755389</v>
      </c>
      <c r="F539" s="31">
        <v>146.245</v>
      </c>
      <c r="G539" s="351">
        <v>60.54</v>
      </c>
      <c r="H539" s="225"/>
      <c r="I539" s="271"/>
    </row>
    <row r="540" spans="1:9" x14ac:dyDescent="0.25">
      <c r="A540" s="256">
        <v>538</v>
      </c>
      <c r="B540" s="167" t="s">
        <v>19</v>
      </c>
      <c r="C540" s="29" t="s">
        <v>738</v>
      </c>
      <c r="D540" s="29"/>
      <c r="E540" s="30">
        <v>0.41399011367755389</v>
      </c>
      <c r="F540" s="31">
        <v>137.72059999999999</v>
      </c>
      <c r="G540" s="351">
        <v>57.01</v>
      </c>
      <c r="H540" s="225"/>
      <c r="I540" s="271"/>
    </row>
    <row r="541" spans="1:9" x14ac:dyDescent="0.25">
      <c r="A541" s="256">
        <v>539</v>
      </c>
      <c r="B541" s="167" t="s">
        <v>19</v>
      </c>
      <c r="C541" s="29" t="s">
        <v>739</v>
      </c>
      <c r="D541" s="29"/>
      <c r="E541" s="30">
        <v>0.41399011367755389</v>
      </c>
      <c r="F541" s="31">
        <v>183.2379</v>
      </c>
      <c r="G541" s="351">
        <v>75.86</v>
      </c>
      <c r="H541" s="225"/>
      <c r="I541" s="271"/>
    </row>
    <row r="542" spans="1:9" x14ac:dyDescent="0.25">
      <c r="A542" s="256">
        <v>540</v>
      </c>
      <c r="B542" s="167" t="s">
        <v>19</v>
      </c>
      <c r="C542" s="29" t="s">
        <v>74</v>
      </c>
      <c r="D542" s="29"/>
      <c r="E542" s="30">
        <v>0.41399011367755389</v>
      </c>
      <c r="F542" s="31">
        <v>134.30789999999999</v>
      </c>
      <c r="G542" s="351">
        <v>55.6</v>
      </c>
      <c r="H542" s="225"/>
      <c r="I542" s="271"/>
    </row>
    <row r="543" spans="1:9" x14ac:dyDescent="0.25">
      <c r="A543" s="256">
        <v>541</v>
      </c>
      <c r="B543" s="167" t="s">
        <v>19</v>
      </c>
      <c r="C543" s="29" t="s">
        <v>75</v>
      </c>
      <c r="D543" s="29"/>
      <c r="E543" s="30">
        <v>0.41399011367755389</v>
      </c>
      <c r="F543" s="31">
        <v>110.7636</v>
      </c>
      <c r="G543" s="351">
        <v>45.86</v>
      </c>
      <c r="H543" s="225"/>
      <c r="I543" s="271"/>
    </row>
    <row r="544" spans="1:9" x14ac:dyDescent="0.25">
      <c r="A544" s="256">
        <v>542</v>
      </c>
      <c r="B544" s="167" t="s">
        <v>19</v>
      </c>
      <c r="C544" s="29" t="s">
        <v>76</v>
      </c>
      <c r="D544" s="29"/>
      <c r="E544" s="30">
        <v>0.41399011367755389</v>
      </c>
      <c r="F544" s="31">
        <v>165.9177</v>
      </c>
      <c r="G544" s="351">
        <v>68.69</v>
      </c>
      <c r="H544" s="225"/>
      <c r="I544" s="271"/>
    </row>
    <row r="545" spans="1:9" x14ac:dyDescent="0.25">
      <c r="A545" s="256">
        <v>543</v>
      </c>
      <c r="B545" s="167" t="s">
        <v>19</v>
      </c>
      <c r="C545" s="29" t="s">
        <v>740</v>
      </c>
      <c r="D545" s="29"/>
      <c r="E545" s="30">
        <v>0.41399011367755389</v>
      </c>
      <c r="F545" s="31">
        <v>144.09460000000001</v>
      </c>
      <c r="G545" s="351">
        <v>59.65</v>
      </c>
      <c r="H545" s="225"/>
      <c r="I545" s="271"/>
    </row>
    <row r="546" spans="1:9" x14ac:dyDescent="0.25">
      <c r="A546" s="256">
        <v>544</v>
      </c>
      <c r="B546" s="167" t="s">
        <v>19</v>
      </c>
      <c r="C546" s="29" t="s">
        <v>77</v>
      </c>
      <c r="D546" s="29"/>
      <c r="E546" s="30">
        <v>0.41399011367755389</v>
      </c>
      <c r="F546" s="31">
        <v>235.9522</v>
      </c>
      <c r="G546" s="351">
        <v>97.68</v>
      </c>
      <c r="H546" s="225"/>
      <c r="I546" s="271"/>
    </row>
    <row r="547" spans="1:9" x14ac:dyDescent="0.25">
      <c r="A547" s="256">
        <v>545</v>
      </c>
      <c r="B547" s="167" t="s">
        <v>19</v>
      </c>
      <c r="C547" s="29" t="s">
        <v>772</v>
      </c>
      <c r="D547" s="29"/>
      <c r="E547" s="30">
        <v>0.41399011367755389</v>
      </c>
      <c r="F547" s="31">
        <v>112.1026</v>
      </c>
      <c r="G547" s="351">
        <v>46.41</v>
      </c>
      <c r="H547" s="225"/>
      <c r="I547" s="271"/>
    </row>
    <row r="548" spans="1:9" x14ac:dyDescent="0.25">
      <c r="A548" s="256">
        <v>546</v>
      </c>
      <c r="B548" s="167" t="s">
        <v>19</v>
      </c>
      <c r="C548" s="29" t="s">
        <v>741</v>
      </c>
      <c r="D548" s="29"/>
      <c r="E548" s="30">
        <v>0.41399011367755389</v>
      </c>
      <c r="F548" s="31">
        <v>136.01150000000001</v>
      </c>
      <c r="G548" s="351">
        <v>56.31</v>
      </c>
      <c r="H548" s="225"/>
      <c r="I548" s="271"/>
    </row>
    <row r="549" spans="1:9" x14ac:dyDescent="0.25">
      <c r="A549" s="256">
        <v>547</v>
      </c>
      <c r="B549" s="167" t="s">
        <v>19</v>
      </c>
      <c r="C549" s="29" t="s">
        <v>382</v>
      </c>
      <c r="D549" s="29"/>
      <c r="E549" s="30">
        <v>0.41399011367755389</v>
      </c>
      <c r="F549" s="31">
        <v>122.00839999999999</v>
      </c>
      <c r="G549" s="351">
        <v>50.51</v>
      </c>
      <c r="H549" s="225"/>
      <c r="I549" s="271"/>
    </row>
    <row r="550" spans="1:9" x14ac:dyDescent="0.25">
      <c r="A550" s="256">
        <v>548</v>
      </c>
      <c r="B550" s="167" t="s">
        <v>19</v>
      </c>
      <c r="C550" s="29" t="s">
        <v>773</v>
      </c>
      <c r="D550" s="29"/>
      <c r="E550" s="30">
        <v>0.41399011367755389</v>
      </c>
      <c r="F550" s="31">
        <v>109.2268</v>
      </c>
      <c r="G550" s="351">
        <v>45.22</v>
      </c>
      <c r="H550" s="225"/>
      <c r="I550" s="271"/>
    </row>
    <row r="551" spans="1:9" x14ac:dyDescent="0.25">
      <c r="A551" s="256">
        <v>549</v>
      </c>
      <c r="B551" s="167" t="s">
        <v>19</v>
      </c>
      <c r="C551" s="29" t="s">
        <v>381</v>
      </c>
      <c r="D551" s="29"/>
      <c r="E551" s="30">
        <v>0.41399011367755389</v>
      </c>
      <c r="F551" s="31">
        <v>114.461</v>
      </c>
      <c r="G551" s="351">
        <v>47.39</v>
      </c>
      <c r="H551" s="225"/>
      <c r="I551" s="271"/>
    </row>
    <row r="552" spans="1:9" x14ac:dyDescent="0.25">
      <c r="A552" s="256">
        <v>550</v>
      </c>
      <c r="B552" s="167" t="s">
        <v>19</v>
      </c>
      <c r="C552" s="29" t="s">
        <v>742</v>
      </c>
      <c r="D552" s="29"/>
      <c r="E552" s="30">
        <v>0.41399011367755389</v>
      </c>
      <c r="F552" s="31">
        <v>117.0192</v>
      </c>
      <c r="G552" s="351">
        <v>48.44</v>
      </c>
      <c r="H552" s="225"/>
      <c r="I552" s="271"/>
    </row>
    <row r="553" spans="1:9" x14ac:dyDescent="0.25">
      <c r="A553" s="256">
        <v>551</v>
      </c>
      <c r="B553" s="167" t="s">
        <v>19</v>
      </c>
      <c r="C553" s="29" t="s">
        <v>339</v>
      </c>
      <c r="D553" s="29"/>
      <c r="E553" s="30">
        <v>0.41399011367755389</v>
      </c>
      <c r="F553" s="31">
        <v>124.39449999999999</v>
      </c>
      <c r="G553" s="351">
        <v>51.5</v>
      </c>
      <c r="H553" s="225"/>
      <c r="I553" s="271"/>
    </row>
    <row r="554" spans="1:9" x14ac:dyDescent="0.25">
      <c r="A554" s="256">
        <v>552</v>
      </c>
      <c r="B554" s="167" t="s">
        <v>19</v>
      </c>
      <c r="C554" s="29" t="s">
        <v>380</v>
      </c>
      <c r="D554" s="29"/>
      <c r="E554" s="30">
        <v>0.41399011367755389</v>
      </c>
      <c r="F554" s="31">
        <v>197.62620000000001</v>
      </c>
      <c r="G554" s="351">
        <v>81.819999999999993</v>
      </c>
      <c r="H554" s="225"/>
      <c r="I554" s="271"/>
    </row>
    <row r="555" spans="1:9" x14ac:dyDescent="0.25">
      <c r="A555" s="256">
        <v>553</v>
      </c>
      <c r="B555" s="167" t="s">
        <v>19</v>
      </c>
      <c r="C555" s="29" t="s">
        <v>792</v>
      </c>
      <c r="D555" s="29"/>
      <c r="E555" s="30">
        <v>0.41399011367755389</v>
      </c>
      <c r="F555" s="31">
        <v>75.613600000000005</v>
      </c>
      <c r="G555" s="351">
        <v>31.3</v>
      </c>
      <c r="H555" s="225"/>
      <c r="I555" s="271"/>
    </row>
    <row r="556" spans="1:9" x14ac:dyDescent="0.25">
      <c r="A556" s="256">
        <v>554</v>
      </c>
      <c r="B556" s="167" t="s">
        <v>19</v>
      </c>
      <c r="C556" s="29" t="s">
        <v>340</v>
      </c>
      <c r="D556" s="29"/>
      <c r="E556" s="30">
        <v>0.41399011367755389</v>
      </c>
      <c r="F556" s="31">
        <v>206.08629999999999</v>
      </c>
      <c r="G556" s="351">
        <v>85.32</v>
      </c>
      <c r="H556" s="225"/>
      <c r="I556" s="271"/>
    </row>
    <row r="557" spans="1:9" x14ac:dyDescent="0.25">
      <c r="A557" s="256">
        <v>555</v>
      </c>
      <c r="B557" s="167" t="s">
        <v>19</v>
      </c>
      <c r="C557" s="29" t="s">
        <v>925</v>
      </c>
      <c r="D557" s="29"/>
      <c r="E557" s="30">
        <v>0.41399011367755389</v>
      </c>
      <c r="F557" s="31">
        <v>33.306399999999996</v>
      </c>
      <c r="G557" s="351">
        <v>13.79</v>
      </c>
      <c r="H557" s="225"/>
      <c r="I557" s="271"/>
    </row>
    <row r="558" spans="1:9" x14ac:dyDescent="0.25">
      <c r="A558" s="256">
        <v>556</v>
      </c>
      <c r="B558" s="167" t="s">
        <v>19</v>
      </c>
      <c r="C558" s="29" t="s">
        <v>589</v>
      </c>
      <c r="D558" s="29"/>
      <c r="E558" s="30">
        <v>0.41399011367755389</v>
      </c>
      <c r="F558" s="31">
        <v>41.1599</v>
      </c>
      <c r="G558" s="351">
        <v>17.04</v>
      </c>
      <c r="H558" s="225"/>
      <c r="I558" s="271"/>
    </row>
    <row r="559" spans="1:9" x14ac:dyDescent="0.25">
      <c r="A559" s="256">
        <v>557</v>
      </c>
      <c r="B559" s="167" t="s">
        <v>19</v>
      </c>
      <c r="C559" s="29" t="s">
        <v>839</v>
      </c>
      <c r="D559" s="29"/>
      <c r="E559" s="30">
        <v>0.41399011367755389</v>
      </c>
      <c r="F559" s="31">
        <v>33.331800000000001</v>
      </c>
      <c r="G559" s="351">
        <v>13.8</v>
      </c>
      <c r="H559" s="225"/>
      <c r="I559" s="271"/>
    </row>
    <row r="560" spans="1:9" x14ac:dyDescent="0.25">
      <c r="A560" s="256">
        <v>558</v>
      </c>
      <c r="B560" s="167" t="s">
        <v>19</v>
      </c>
      <c r="C560" s="29" t="s">
        <v>840</v>
      </c>
      <c r="D560" s="29"/>
      <c r="E560" s="30">
        <v>0.41399011367755389</v>
      </c>
      <c r="F560" s="31">
        <v>43.055300000000003</v>
      </c>
      <c r="G560" s="351">
        <v>17.82</v>
      </c>
      <c r="H560" s="225"/>
      <c r="I560" s="271"/>
    </row>
    <row r="561" spans="1:9" x14ac:dyDescent="0.25">
      <c r="A561" s="256">
        <v>559</v>
      </c>
      <c r="B561" s="167" t="s">
        <v>19</v>
      </c>
      <c r="C561" s="29" t="s">
        <v>743</v>
      </c>
      <c r="D561" s="29"/>
      <c r="E561" s="30">
        <v>0.41399011367755389</v>
      </c>
      <c r="F561" s="31">
        <v>145.9674</v>
      </c>
      <c r="G561" s="351">
        <v>60.43</v>
      </c>
      <c r="H561" s="225"/>
      <c r="I561" s="271"/>
    </row>
    <row r="562" spans="1:9" x14ac:dyDescent="0.25">
      <c r="A562" s="256">
        <v>560</v>
      </c>
      <c r="B562" s="167" t="s">
        <v>19</v>
      </c>
      <c r="C562" s="29" t="s">
        <v>906</v>
      </c>
      <c r="D562" s="29"/>
      <c r="E562" s="30">
        <v>0.41399011367755389</v>
      </c>
      <c r="F562" s="31">
        <v>198.03229999999999</v>
      </c>
      <c r="G562" s="351">
        <v>81.98</v>
      </c>
      <c r="H562" s="225"/>
      <c r="I562" s="271"/>
    </row>
    <row r="563" spans="1:9" x14ac:dyDescent="0.25">
      <c r="A563" s="256">
        <v>561</v>
      </c>
      <c r="B563" s="167" t="s">
        <v>19</v>
      </c>
      <c r="C563" s="29" t="s">
        <v>78</v>
      </c>
      <c r="D563" s="29"/>
      <c r="E563" s="30">
        <v>0.41399011367755389</v>
      </c>
      <c r="F563" s="31">
        <v>132.5539</v>
      </c>
      <c r="G563" s="351">
        <v>54.88</v>
      </c>
      <c r="H563" s="225"/>
      <c r="I563" s="271"/>
    </row>
    <row r="564" spans="1:9" x14ac:dyDescent="0.25">
      <c r="A564" s="256">
        <v>562</v>
      </c>
      <c r="B564" s="167" t="s">
        <v>19</v>
      </c>
      <c r="C564" s="29" t="s">
        <v>494</v>
      </c>
      <c r="D564" s="29"/>
      <c r="E564" s="30">
        <v>0.41399011367755389</v>
      </c>
      <c r="F564" s="31">
        <v>920.31399999999996</v>
      </c>
      <c r="G564" s="351">
        <v>381</v>
      </c>
      <c r="H564" s="225"/>
      <c r="I564" s="271"/>
    </row>
    <row r="565" spans="1:9" x14ac:dyDescent="0.25">
      <c r="A565" s="256">
        <v>563</v>
      </c>
      <c r="B565" s="167" t="s">
        <v>19</v>
      </c>
      <c r="C565" s="29" t="s">
        <v>390</v>
      </c>
      <c r="D565" s="29"/>
      <c r="E565" s="30">
        <v>0.41399011367755389</v>
      </c>
      <c r="F565" s="31">
        <v>200.73230000000001</v>
      </c>
      <c r="G565" s="351">
        <v>83.1</v>
      </c>
      <c r="H565" s="225"/>
      <c r="I565" s="271"/>
    </row>
    <row r="566" spans="1:9" x14ac:dyDescent="0.25">
      <c r="A566" s="256">
        <v>564</v>
      </c>
      <c r="B566" s="167" t="s">
        <v>19</v>
      </c>
      <c r="C566" s="29" t="s">
        <v>744</v>
      </c>
      <c r="D566" s="29"/>
      <c r="E566" s="30">
        <v>0.41399011367755389</v>
      </c>
      <c r="F566" s="31">
        <v>174.77539999999999</v>
      </c>
      <c r="G566" s="351">
        <v>72.36</v>
      </c>
      <c r="H566" s="225"/>
      <c r="I566" s="271"/>
    </row>
    <row r="567" spans="1:9" x14ac:dyDescent="0.25">
      <c r="A567" s="256">
        <v>565</v>
      </c>
      <c r="B567" s="167" t="s">
        <v>19</v>
      </c>
      <c r="C567" s="29" t="s">
        <v>745</v>
      </c>
      <c r="D567" s="29"/>
      <c r="E567" s="30">
        <v>0.41399011367755389</v>
      </c>
      <c r="F567" s="31">
        <v>180.1977</v>
      </c>
      <c r="G567" s="351">
        <v>74.599999999999994</v>
      </c>
      <c r="H567" s="225"/>
      <c r="I567" s="271"/>
    </row>
    <row r="568" spans="1:9" x14ac:dyDescent="0.25">
      <c r="A568" s="256">
        <v>566</v>
      </c>
      <c r="B568" s="167" t="s">
        <v>19</v>
      </c>
      <c r="C568" s="29" t="s">
        <v>619</v>
      </c>
      <c r="D568" s="29"/>
      <c r="E568" s="30">
        <v>0.41399011367755389</v>
      </c>
      <c r="F568" s="31">
        <v>107.9624</v>
      </c>
      <c r="G568" s="351">
        <v>44.7</v>
      </c>
      <c r="H568" s="225"/>
      <c r="I568" s="271"/>
    </row>
    <row r="569" spans="1:9" x14ac:dyDescent="0.25">
      <c r="A569" s="256">
        <v>567</v>
      </c>
      <c r="B569" s="167" t="s">
        <v>19</v>
      </c>
      <c r="C569" s="29" t="s">
        <v>620</v>
      </c>
      <c r="D569" s="29"/>
      <c r="E569" s="30">
        <v>0.41399011367755389</v>
      </c>
      <c r="F569" s="31">
        <v>131.51220000000001</v>
      </c>
      <c r="G569" s="351">
        <v>54.44</v>
      </c>
      <c r="H569" s="225"/>
      <c r="I569" s="271"/>
    </row>
    <row r="570" spans="1:9" x14ac:dyDescent="0.25">
      <c r="A570" s="256">
        <v>568</v>
      </c>
      <c r="B570" s="167" t="s">
        <v>19</v>
      </c>
      <c r="C570" s="29" t="s">
        <v>921</v>
      </c>
      <c r="D570" s="29"/>
      <c r="E570" s="30">
        <v>0.41399011367755389</v>
      </c>
      <c r="F570" s="31">
        <v>314.14830000000001</v>
      </c>
      <c r="G570" s="351">
        <v>130.05000000000001</v>
      </c>
      <c r="H570" s="225"/>
      <c r="I570" s="271"/>
    </row>
    <row r="571" spans="1:9" x14ac:dyDescent="0.25">
      <c r="A571" s="256">
        <v>569</v>
      </c>
      <c r="B571" s="167" t="s">
        <v>19</v>
      </c>
      <c r="C571" s="29" t="s">
        <v>867</v>
      </c>
      <c r="D571" s="29"/>
      <c r="E571" s="30">
        <v>0.41399011367755389</v>
      </c>
      <c r="F571" s="31">
        <v>137.48679999999999</v>
      </c>
      <c r="G571" s="351">
        <v>56.92</v>
      </c>
      <c r="H571" s="225"/>
      <c r="I571" s="271"/>
    </row>
    <row r="572" spans="1:9" x14ac:dyDescent="0.25">
      <c r="A572" s="256">
        <v>570</v>
      </c>
      <c r="B572" s="167" t="s">
        <v>19</v>
      </c>
      <c r="C572" s="29" t="s">
        <v>746</v>
      </c>
      <c r="D572" s="29"/>
      <c r="E572" s="30">
        <v>0.41399011367755389</v>
      </c>
      <c r="F572" s="31">
        <v>54.558399999999999</v>
      </c>
      <c r="G572" s="351">
        <v>22.59</v>
      </c>
      <c r="H572" s="225"/>
      <c r="I572" s="271"/>
    </row>
    <row r="573" spans="1:9" x14ac:dyDescent="0.25">
      <c r="A573" s="256">
        <v>571</v>
      </c>
      <c r="B573" s="167" t="s">
        <v>19</v>
      </c>
      <c r="C573" s="29" t="s">
        <v>305</v>
      </c>
      <c r="D573" s="29"/>
      <c r="E573" s="30">
        <v>0.41399011367755389</v>
      </c>
      <c r="F573" s="31">
        <v>186.45310000000001</v>
      </c>
      <c r="G573" s="351">
        <v>77.19</v>
      </c>
      <c r="H573" s="225"/>
      <c r="I573" s="271"/>
    </row>
    <row r="574" spans="1:9" x14ac:dyDescent="0.25">
      <c r="A574" s="256">
        <v>572</v>
      </c>
      <c r="B574" s="167" t="s">
        <v>19</v>
      </c>
      <c r="C574" s="29" t="s">
        <v>306</v>
      </c>
      <c r="D574" s="29"/>
      <c r="E574" s="30">
        <v>0.41399011367755389</v>
      </c>
      <c r="F574" s="31">
        <v>284.86599999999999</v>
      </c>
      <c r="G574" s="351">
        <v>117.93</v>
      </c>
      <c r="H574" s="225"/>
      <c r="I574" s="271"/>
    </row>
    <row r="575" spans="1:9" x14ac:dyDescent="0.25">
      <c r="A575" s="256">
        <v>573</v>
      </c>
      <c r="B575" s="167" t="s">
        <v>19</v>
      </c>
      <c r="C575" s="29" t="s">
        <v>304</v>
      </c>
      <c r="D575" s="29"/>
      <c r="E575" s="30">
        <v>0.41399011367755389</v>
      </c>
      <c r="F575" s="31">
        <v>1394.3758</v>
      </c>
      <c r="G575" s="351">
        <v>577.26</v>
      </c>
      <c r="H575" s="225"/>
      <c r="I575" s="271"/>
    </row>
    <row r="576" spans="1:9" x14ac:dyDescent="0.25">
      <c r="A576" s="256">
        <v>574</v>
      </c>
      <c r="B576" s="167" t="s">
        <v>19</v>
      </c>
      <c r="C576" s="29" t="s">
        <v>793</v>
      </c>
      <c r="D576" s="29"/>
      <c r="E576" s="30">
        <v>0.41399011367755389</v>
      </c>
      <c r="F576" s="31">
        <v>253.06530000000001</v>
      </c>
      <c r="G576" s="351">
        <v>104.77</v>
      </c>
      <c r="H576" s="225"/>
      <c r="I576" s="271"/>
    </row>
    <row r="577" spans="1:9" x14ac:dyDescent="0.25">
      <c r="A577" s="256">
        <v>575</v>
      </c>
      <c r="B577" s="167" t="s">
        <v>19</v>
      </c>
      <c r="C577" s="29" t="s">
        <v>747</v>
      </c>
      <c r="D577" s="29"/>
      <c r="E577" s="30">
        <v>0.41399011367755389</v>
      </c>
      <c r="F577" s="31">
        <v>451.06740000000002</v>
      </c>
      <c r="G577" s="351">
        <v>186.74</v>
      </c>
      <c r="H577" s="225"/>
      <c r="I577" s="271"/>
    </row>
    <row r="578" spans="1:9" x14ac:dyDescent="0.25">
      <c r="A578" s="256">
        <v>576</v>
      </c>
      <c r="B578" s="167" t="s">
        <v>19</v>
      </c>
      <c r="C578" s="29" t="s">
        <v>526</v>
      </c>
      <c r="D578" s="29"/>
      <c r="E578" s="30">
        <v>0.41399011367755389</v>
      </c>
      <c r="F578" s="31">
        <v>42.018700000000003</v>
      </c>
      <c r="G578" s="351">
        <v>17.399999999999999</v>
      </c>
      <c r="H578" s="287"/>
      <c r="I578" s="271"/>
    </row>
    <row r="579" spans="1:9" x14ac:dyDescent="0.25">
      <c r="A579" s="256">
        <v>577</v>
      </c>
      <c r="B579" s="167" t="s">
        <v>19</v>
      </c>
      <c r="C579" s="29" t="s">
        <v>848</v>
      </c>
      <c r="D579" s="29"/>
      <c r="E579" s="30">
        <v>0.41399011367755389</v>
      </c>
      <c r="F579" s="31">
        <v>65.802499999999995</v>
      </c>
      <c r="G579" s="351">
        <v>27.24</v>
      </c>
      <c r="H579" s="225"/>
      <c r="I579" s="271"/>
    </row>
    <row r="580" spans="1:9" x14ac:dyDescent="0.25">
      <c r="A580" s="256">
        <v>578</v>
      </c>
      <c r="B580" s="167" t="s">
        <v>19</v>
      </c>
      <c r="C580" s="29" t="s">
        <v>817</v>
      </c>
      <c r="D580" s="29"/>
      <c r="E580" s="30">
        <v>0.41399011367755389</v>
      </c>
      <c r="F580" s="31">
        <v>95.150199999999998</v>
      </c>
      <c r="G580" s="351">
        <v>39.39</v>
      </c>
      <c r="H580" s="225"/>
      <c r="I580" s="271"/>
    </row>
    <row r="581" spans="1:9" x14ac:dyDescent="0.25">
      <c r="A581" s="256">
        <v>579</v>
      </c>
      <c r="B581" s="167" t="s">
        <v>19</v>
      </c>
      <c r="C581" s="29" t="s">
        <v>948</v>
      </c>
      <c r="D581" s="29"/>
      <c r="E581" s="30">
        <v>0.41399011367755389</v>
      </c>
      <c r="F581" s="31">
        <v>66.222700000000003</v>
      </c>
      <c r="G581" s="351">
        <v>27.42</v>
      </c>
      <c r="H581" s="225"/>
      <c r="I581" s="271"/>
    </row>
    <row r="582" spans="1:9" x14ac:dyDescent="0.25">
      <c r="A582" s="256">
        <v>580</v>
      </c>
      <c r="B582" s="167" t="s">
        <v>19</v>
      </c>
      <c r="C582" s="29" t="s">
        <v>818</v>
      </c>
      <c r="D582" s="29"/>
      <c r="E582" s="30">
        <v>0.41399011367755389</v>
      </c>
      <c r="F582" s="31">
        <v>73.489999999999995</v>
      </c>
      <c r="G582" s="351">
        <v>30.42</v>
      </c>
      <c r="H582" s="225"/>
      <c r="I582" s="271"/>
    </row>
    <row r="583" spans="1:9" x14ac:dyDescent="0.25">
      <c r="A583" s="256">
        <v>581</v>
      </c>
      <c r="B583" s="167" t="s">
        <v>19</v>
      </c>
      <c r="C583" s="29" t="s">
        <v>819</v>
      </c>
      <c r="D583" s="29"/>
      <c r="E583" s="30">
        <v>0.41399011367755389</v>
      </c>
      <c r="F583" s="31">
        <v>71.266400000000004</v>
      </c>
      <c r="G583" s="351">
        <v>29.5</v>
      </c>
      <c r="H583" s="225"/>
      <c r="I583" s="271"/>
    </row>
    <row r="584" spans="1:9" x14ac:dyDescent="0.25">
      <c r="A584" s="256">
        <v>582</v>
      </c>
      <c r="B584" s="167" t="s">
        <v>19</v>
      </c>
      <c r="C584" s="29" t="s">
        <v>820</v>
      </c>
      <c r="D584" s="29"/>
      <c r="E584" s="30">
        <v>0.41399011367755389</v>
      </c>
      <c r="F584" s="31">
        <v>64.842799999999997</v>
      </c>
      <c r="G584" s="351">
        <v>26.84</v>
      </c>
      <c r="H584" s="225"/>
      <c r="I584" s="271"/>
    </row>
    <row r="585" spans="1:9" x14ac:dyDescent="0.25">
      <c r="A585" s="256">
        <v>583</v>
      </c>
      <c r="B585" s="167" t="s">
        <v>19</v>
      </c>
      <c r="C585" s="29" t="s">
        <v>527</v>
      </c>
      <c r="D585" s="29"/>
      <c r="E585" s="30">
        <v>0.41399011367755389</v>
      </c>
      <c r="F585" s="31">
        <v>172.46190000000001</v>
      </c>
      <c r="G585" s="351">
        <v>71.400000000000006</v>
      </c>
      <c r="H585" s="225"/>
      <c r="I585" s="271"/>
    </row>
    <row r="586" spans="1:9" x14ac:dyDescent="0.25">
      <c r="A586" s="256">
        <v>584</v>
      </c>
      <c r="B586" s="167" t="s">
        <v>19</v>
      </c>
      <c r="C586" s="29" t="s">
        <v>760</v>
      </c>
      <c r="D586" s="29"/>
      <c r="E586" s="30">
        <v>0.41399011367755389</v>
      </c>
      <c r="F586" s="31">
        <v>1548.6410000000001</v>
      </c>
      <c r="G586" s="351">
        <v>641.12</v>
      </c>
      <c r="H586" s="225"/>
      <c r="I586" s="271"/>
    </row>
    <row r="587" spans="1:9" x14ac:dyDescent="0.25">
      <c r="A587" s="256">
        <v>585</v>
      </c>
      <c r="B587" s="167" t="s">
        <v>19</v>
      </c>
      <c r="C587" s="29" t="s">
        <v>821</v>
      </c>
      <c r="D587" s="29"/>
      <c r="E587" s="30">
        <v>0.41399011367755389</v>
      </c>
      <c r="F587" s="31">
        <v>94.482500000000002</v>
      </c>
      <c r="G587" s="351">
        <v>39.11</v>
      </c>
      <c r="H587" s="225"/>
      <c r="I587" s="271"/>
    </row>
    <row r="588" spans="1:9" x14ac:dyDescent="0.25">
      <c r="A588" s="256">
        <v>586</v>
      </c>
      <c r="B588" s="167" t="s">
        <v>19</v>
      </c>
      <c r="C588" s="29" t="s">
        <v>822</v>
      </c>
      <c r="D588" s="29"/>
      <c r="E588" s="30">
        <v>0.41399011367755389</v>
      </c>
      <c r="F588" s="31">
        <v>187.26220000000001</v>
      </c>
      <c r="G588" s="351">
        <v>77.52</v>
      </c>
      <c r="H588" s="225"/>
      <c r="I588" s="271"/>
    </row>
    <row r="589" spans="1:9" x14ac:dyDescent="0.25">
      <c r="A589" s="256">
        <v>587</v>
      </c>
      <c r="B589" s="167" t="s">
        <v>19</v>
      </c>
      <c r="C589" s="29" t="s">
        <v>823</v>
      </c>
      <c r="D589" s="29"/>
      <c r="E589" s="30">
        <v>0.41399011367755389</v>
      </c>
      <c r="F589" s="31">
        <v>117.40989999999999</v>
      </c>
      <c r="G589" s="351">
        <v>48.61</v>
      </c>
      <c r="H589" s="287"/>
      <c r="I589" s="271"/>
    </row>
    <row r="590" spans="1:9" x14ac:dyDescent="0.25">
      <c r="A590" s="256">
        <v>588</v>
      </c>
      <c r="B590" s="167" t="s">
        <v>19</v>
      </c>
      <c r="C590" s="29" t="s">
        <v>824</v>
      </c>
      <c r="D590" s="29"/>
      <c r="E590" s="30">
        <v>0.41399011367755389</v>
      </c>
      <c r="F590" s="31">
        <v>52.1252</v>
      </c>
      <c r="G590" s="351">
        <v>21.58</v>
      </c>
      <c r="H590" s="225"/>
      <c r="I590" s="271"/>
    </row>
    <row r="591" spans="1:9" x14ac:dyDescent="0.25">
      <c r="A591" s="256">
        <v>589</v>
      </c>
      <c r="B591" s="167" t="s">
        <v>19</v>
      </c>
      <c r="C591" s="29" t="s">
        <v>825</v>
      </c>
      <c r="D591" s="29"/>
      <c r="E591" s="30">
        <v>0.41399011367755389</v>
      </c>
      <c r="F591" s="31">
        <v>154.93780000000001</v>
      </c>
      <c r="G591" s="351">
        <v>64.14</v>
      </c>
      <c r="H591" s="225"/>
      <c r="I591" s="271"/>
    </row>
    <row r="592" spans="1:9" x14ac:dyDescent="0.25">
      <c r="A592" s="256">
        <v>590</v>
      </c>
      <c r="B592" s="167" t="s">
        <v>19</v>
      </c>
      <c r="C592" s="29" t="s">
        <v>826</v>
      </c>
      <c r="D592" s="29"/>
      <c r="E592" s="30">
        <v>0.41399011367755389</v>
      </c>
      <c r="F592" s="31">
        <v>74.6768</v>
      </c>
      <c r="G592" s="351">
        <v>30.92</v>
      </c>
      <c r="H592" s="225"/>
      <c r="I592" s="271"/>
    </row>
    <row r="593" spans="1:9" x14ac:dyDescent="0.25">
      <c r="A593" s="256">
        <v>591</v>
      </c>
      <c r="B593" s="167" t="s">
        <v>19</v>
      </c>
      <c r="C593" s="29" t="s">
        <v>330</v>
      </c>
      <c r="D593" s="29"/>
      <c r="E593" s="30">
        <v>0.41399011367755389</v>
      </c>
      <c r="F593" s="31">
        <v>1304.7753</v>
      </c>
      <c r="G593" s="351">
        <v>540.16</v>
      </c>
      <c r="H593" s="225"/>
      <c r="I593" s="271"/>
    </row>
    <row r="594" spans="1:9" x14ac:dyDescent="0.25">
      <c r="A594" s="256">
        <v>592</v>
      </c>
      <c r="B594" s="167" t="s">
        <v>19</v>
      </c>
      <c r="C594" s="29" t="s">
        <v>303</v>
      </c>
      <c r="D594" s="29"/>
      <c r="E594" s="30">
        <v>0.41399011367755389</v>
      </c>
      <c r="F594" s="31">
        <v>256.01220000000001</v>
      </c>
      <c r="G594" s="351">
        <v>105.99</v>
      </c>
      <c r="H594" s="225"/>
      <c r="I594" s="271"/>
    </row>
    <row r="595" spans="1:9" x14ac:dyDescent="0.25">
      <c r="A595" s="256">
        <v>593</v>
      </c>
      <c r="B595" s="167" t="s">
        <v>19</v>
      </c>
      <c r="C595" s="29" t="s">
        <v>748</v>
      </c>
      <c r="D595" s="29"/>
      <c r="E595" s="30">
        <v>0.41399011367755389</v>
      </c>
      <c r="F595" s="31">
        <v>41.243899999999996</v>
      </c>
      <c r="G595" s="351">
        <v>17.07</v>
      </c>
      <c r="H595" s="225"/>
      <c r="I595" s="271"/>
    </row>
    <row r="596" spans="1:9" x14ac:dyDescent="0.25">
      <c r="A596" s="256">
        <v>594</v>
      </c>
      <c r="B596" s="167" t="s">
        <v>19</v>
      </c>
      <c r="C596" s="29" t="s">
        <v>557</v>
      </c>
      <c r="D596" s="29"/>
      <c r="E596" s="30">
        <v>0.41399011367755389</v>
      </c>
      <c r="F596" s="31">
        <v>1346.1185</v>
      </c>
      <c r="G596" s="351">
        <v>557.28</v>
      </c>
      <c r="H596" s="287"/>
      <c r="I596" s="271"/>
    </row>
    <row r="597" spans="1:9" x14ac:dyDescent="0.25">
      <c r="A597" s="256">
        <v>595</v>
      </c>
      <c r="B597" s="167" t="s">
        <v>19</v>
      </c>
      <c r="C597" s="29" t="s">
        <v>986</v>
      </c>
      <c r="D597" s="29"/>
      <c r="E597" s="30">
        <v>0.41399011367755389</v>
      </c>
      <c r="F597" s="31">
        <v>770.37419999999997</v>
      </c>
      <c r="G597" s="351">
        <v>318.93</v>
      </c>
      <c r="H597" s="225"/>
      <c r="I597" s="271"/>
    </row>
    <row r="598" spans="1:9" x14ac:dyDescent="0.25">
      <c r="A598" s="256">
        <v>596</v>
      </c>
      <c r="B598" s="167" t="s">
        <v>19</v>
      </c>
      <c r="C598" s="29" t="s">
        <v>590</v>
      </c>
      <c r="D598" s="29"/>
      <c r="E598" s="30">
        <v>0.41399011367755389</v>
      </c>
      <c r="F598" s="31">
        <v>79.0749</v>
      </c>
      <c r="G598" s="351">
        <v>32.74</v>
      </c>
      <c r="H598" s="225"/>
      <c r="I598" s="271"/>
    </row>
    <row r="599" spans="1:9" x14ac:dyDescent="0.25">
      <c r="A599" s="256">
        <v>597</v>
      </c>
      <c r="B599" s="167" t="s">
        <v>19</v>
      </c>
      <c r="C599" s="29" t="s">
        <v>495</v>
      </c>
      <c r="D599" s="29"/>
      <c r="E599" s="30">
        <v>0.41399011367755389</v>
      </c>
      <c r="F599" s="31">
        <v>331.37939999999998</v>
      </c>
      <c r="G599" s="351">
        <v>137.19</v>
      </c>
      <c r="H599" s="287"/>
      <c r="I599" s="271"/>
    </row>
    <row r="600" spans="1:9" x14ac:dyDescent="0.25">
      <c r="A600" s="256">
        <v>598</v>
      </c>
      <c r="B600" s="167" t="s">
        <v>19</v>
      </c>
      <c r="C600" s="29" t="s">
        <v>749</v>
      </c>
      <c r="D600" s="29"/>
      <c r="E600" s="30">
        <v>0.41399011367755389</v>
      </c>
      <c r="F600" s="31">
        <v>260.85579999999999</v>
      </c>
      <c r="G600" s="351">
        <v>107.99</v>
      </c>
      <c r="H600" s="225"/>
      <c r="I600" s="271"/>
    </row>
    <row r="601" spans="1:9" x14ac:dyDescent="0.25">
      <c r="A601" s="256">
        <v>599</v>
      </c>
      <c r="B601" s="167" t="s">
        <v>19</v>
      </c>
      <c r="C601" s="29" t="s">
        <v>79</v>
      </c>
      <c r="D601" s="29"/>
      <c r="E601" s="30">
        <v>0.41399011367755389</v>
      </c>
      <c r="F601" s="31">
        <v>76.421700000000001</v>
      </c>
      <c r="G601" s="351">
        <v>31.64</v>
      </c>
      <c r="H601" s="225"/>
      <c r="I601" s="271"/>
    </row>
    <row r="602" spans="1:9" x14ac:dyDescent="0.25">
      <c r="A602" s="256">
        <v>600</v>
      </c>
      <c r="B602" s="167" t="s">
        <v>19</v>
      </c>
      <c r="C602" s="29" t="s">
        <v>292</v>
      </c>
      <c r="D602" s="29"/>
      <c r="E602" s="30">
        <v>0.41399011367755389</v>
      </c>
      <c r="F602" s="31">
        <v>254.98929999999999</v>
      </c>
      <c r="G602" s="351">
        <v>105.56</v>
      </c>
      <c r="H602" s="225"/>
      <c r="I602" s="271"/>
    </row>
    <row r="603" spans="1:9" x14ac:dyDescent="0.25">
      <c r="A603" s="256">
        <v>601</v>
      </c>
      <c r="B603" s="167" t="s">
        <v>19</v>
      </c>
      <c r="C603" s="29" t="s">
        <v>301</v>
      </c>
      <c r="D603" s="29"/>
      <c r="E603" s="30">
        <v>0.41399011367755389</v>
      </c>
      <c r="F603" s="31">
        <v>38.234699999999997</v>
      </c>
      <c r="G603" s="351">
        <v>15.83</v>
      </c>
      <c r="H603" s="225"/>
      <c r="I603" s="271"/>
    </row>
    <row r="604" spans="1:9" x14ac:dyDescent="0.25">
      <c r="A604" s="256">
        <v>602</v>
      </c>
      <c r="B604" s="167" t="s">
        <v>19</v>
      </c>
      <c r="C604" s="29" t="s">
        <v>496</v>
      </c>
      <c r="D604" s="29"/>
      <c r="E604" s="30">
        <v>0.41399011367755389</v>
      </c>
      <c r="F604" s="31">
        <v>187.22829999999999</v>
      </c>
      <c r="G604" s="351">
        <v>77.510000000000005</v>
      </c>
      <c r="H604" s="225"/>
      <c r="I604" s="271"/>
    </row>
    <row r="605" spans="1:9" x14ac:dyDescent="0.25">
      <c r="A605" s="256">
        <v>603</v>
      </c>
      <c r="B605" s="167" t="s">
        <v>19</v>
      </c>
      <c r="C605" s="29" t="s">
        <v>401</v>
      </c>
      <c r="D605" s="29"/>
      <c r="E605" s="30">
        <v>0.41399011367755389</v>
      </c>
      <c r="F605" s="31">
        <v>70.098299999999995</v>
      </c>
      <c r="G605" s="351">
        <v>29.02</v>
      </c>
      <c r="H605" s="225"/>
      <c r="I605" s="271"/>
    </row>
    <row r="606" spans="1:9" x14ac:dyDescent="0.25">
      <c r="A606" s="256">
        <v>604</v>
      </c>
      <c r="B606" s="167" t="s">
        <v>19</v>
      </c>
      <c r="C606" s="29" t="s">
        <v>907</v>
      </c>
      <c r="D606" s="29"/>
      <c r="E606" s="30">
        <v>0.41399011367755389</v>
      </c>
      <c r="F606" s="31">
        <v>407.1377</v>
      </c>
      <c r="G606" s="351">
        <v>168.55</v>
      </c>
      <c r="H606" s="225"/>
      <c r="I606" s="271"/>
    </row>
    <row r="607" spans="1:9" x14ac:dyDescent="0.25">
      <c r="A607" s="256">
        <v>605</v>
      </c>
      <c r="B607" s="167" t="s">
        <v>19</v>
      </c>
      <c r="C607" s="29" t="s">
        <v>841</v>
      </c>
      <c r="D607" s="29"/>
      <c r="E607" s="30">
        <v>0.41399011367755389</v>
      </c>
      <c r="F607" s="31">
        <v>35.199599999999997</v>
      </c>
      <c r="G607" s="351">
        <v>14.57</v>
      </c>
      <c r="H607" s="225"/>
      <c r="I607" s="271"/>
    </row>
    <row r="608" spans="1:9" x14ac:dyDescent="0.25">
      <c r="A608" s="256">
        <v>606</v>
      </c>
      <c r="B608" s="167" t="s">
        <v>19</v>
      </c>
      <c r="C608" s="29" t="s">
        <v>317</v>
      </c>
      <c r="D608" s="29"/>
      <c r="E608" s="30">
        <v>0.41399011367755389</v>
      </c>
      <c r="F608" s="31">
        <v>304.16430000000003</v>
      </c>
      <c r="G608" s="351">
        <v>125.92</v>
      </c>
      <c r="H608" s="225"/>
      <c r="I608" s="271"/>
    </row>
    <row r="609" spans="1:9" x14ac:dyDescent="0.25">
      <c r="A609" s="256">
        <v>607</v>
      </c>
      <c r="B609" s="167" t="s">
        <v>19</v>
      </c>
      <c r="C609" s="29" t="s">
        <v>868</v>
      </c>
      <c r="D609" s="29"/>
      <c r="E609" s="30">
        <v>0.41399011367755389</v>
      </c>
      <c r="F609" s="31">
        <v>136.8931</v>
      </c>
      <c r="G609" s="351">
        <v>56.67</v>
      </c>
      <c r="H609" s="225"/>
      <c r="I609" s="271"/>
    </row>
    <row r="610" spans="1:9" x14ac:dyDescent="0.25">
      <c r="A610" s="256">
        <v>608</v>
      </c>
      <c r="B610" s="167" t="s">
        <v>19</v>
      </c>
      <c r="C610" s="29" t="s">
        <v>372</v>
      </c>
      <c r="D610" s="29"/>
      <c r="E610" s="30">
        <v>0.41399011367755389</v>
      </c>
      <c r="F610" s="31">
        <v>141.0266</v>
      </c>
      <c r="G610" s="351">
        <v>58.38</v>
      </c>
      <c r="H610" s="225"/>
      <c r="I610" s="271"/>
    </row>
    <row r="611" spans="1:9" x14ac:dyDescent="0.25">
      <c r="A611" s="256">
        <v>609</v>
      </c>
      <c r="B611" s="167" t="s">
        <v>19</v>
      </c>
      <c r="C611" s="29" t="s">
        <v>344</v>
      </c>
      <c r="D611" s="29"/>
      <c r="E611" s="30">
        <v>0.41399011367755389</v>
      </c>
      <c r="F611" s="31">
        <v>323.13249999999999</v>
      </c>
      <c r="G611" s="351">
        <v>133.77000000000001</v>
      </c>
      <c r="H611" s="225"/>
      <c r="I611" s="271"/>
    </row>
    <row r="612" spans="1:9" x14ac:dyDescent="0.25">
      <c r="A612" s="256">
        <v>610</v>
      </c>
      <c r="B612" s="167" t="s">
        <v>19</v>
      </c>
      <c r="C612" s="29" t="s">
        <v>750</v>
      </c>
      <c r="D612" s="29"/>
      <c r="E612" s="30">
        <v>0.41399011367755389</v>
      </c>
      <c r="F612" s="31">
        <v>181.3563</v>
      </c>
      <c r="G612" s="351">
        <v>75.08</v>
      </c>
      <c r="H612" s="225"/>
      <c r="I612" s="271"/>
    </row>
    <row r="613" spans="1:9" x14ac:dyDescent="0.25">
      <c r="A613" s="256">
        <v>611</v>
      </c>
      <c r="B613" s="167" t="s">
        <v>19</v>
      </c>
      <c r="C613" s="29" t="s">
        <v>528</v>
      </c>
      <c r="D613" s="29"/>
      <c r="E613" s="30">
        <v>0.41399011367755389</v>
      </c>
      <c r="F613" s="31">
        <v>201.11869999999999</v>
      </c>
      <c r="G613" s="351">
        <v>83.26</v>
      </c>
      <c r="H613" s="225"/>
      <c r="I613" s="271"/>
    </row>
    <row r="614" spans="1:9" x14ac:dyDescent="0.25">
      <c r="A614" s="256">
        <v>612</v>
      </c>
      <c r="B614" s="167" t="s">
        <v>19</v>
      </c>
      <c r="C614" s="29" t="s">
        <v>529</v>
      </c>
      <c r="D614" s="29"/>
      <c r="E614" s="30">
        <v>0.41399011367755389</v>
      </c>
      <c r="F614" s="31">
        <v>70.222999999999999</v>
      </c>
      <c r="G614" s="351">
        <v>29.07</v>
      </c>
      <c r="H614" s="225"/>
      <c r="I614" s="271"/>
    </row>
    <row r="615" spans="1:9" x14ac:dyDescent="0.25">
      <c r="A615" s="256">
        <v>613</v>
      </c>
      <c r="B615" s="167" t="s">
        <v>19</v>
      </c>
      <c r="C615" s="29" t="s">
        <v>827</v>
      </c>
      <c r="D615" s="29"/>
      <c r="E615" s="30">
        <v>0.41399011367755389</v>
      </c>
      <c r="F615" s="31">
        <v>54.543500000000002</v>
      </c>
      <c r="G615" s="351">
        <v>22.58</v>
      </c>
      <c r="H615" s="225"/>
      <c r="I615" s="271"/>
    </row>
    <row r="616" spans="1:9" x14ac:dyDescent="0.25">
      <c r="A616" s="256">
        <v>614</v>
      </c>
      <c r="B616" s="167" t="s">
        <v>19</v>
      </c>
      <c r="C616" s="29" t="s">
        <v>312</v>
      </c>
      <c r="D616" s="29"/>
      <c r="E616" s="30">
        <v>0.41399011367755389</v>
      </c>
      <c r="F616" s="31">
        <v>237.06790000000001</v>
      </c>
      <c r="G616" s="351">
        <v>98.14</v>
      </c>
      <c r="H616" s="225"/>
      <c r="I616" s="271"/>
    </row>
    <row r="617" spans="1:9" x14ac:dyDescent="0.25">
      <c r="A617" s="256">
        <v>615</v>
      </c>
      <c r="B617" s="167" t="s">
        <v>19</v>
      </c>
      <c r="C617" s="29" t="s">
        <v>530</v>
      </c>
      <c r="D617" s="29"/>
      <c r="E617" s="30">
        <v>0.41399011367755389</v>
      </c>
      <c r="F617" s="31">
        <v>110.0667</v>
      </c>
      <c r="G617" s="351">
        <v>45.57</v>
      </c>
      <c r="H617" s="225"/>
      <c r="I617" s="271"/>
    </row>
    <row r="618" spans="1:9" x14ac:dyDescent="0.25">
      <c r="A618" s="256">
        <v>616</v>
      </c>
      <c r="B618" s="167" t="s">
        <v>19</v>
      </c>
      <c r="C618" s="29" t="s">
        <v>315</v>
      </c>
      <c r="D618" s="29"/>
      <c r="E618" s="30">
        <v>0.41399011367755389</v>
      </c>
      <c r="F618" s="31">
        <v>213.04050000000001</v>
      </c>
      <c r="G618" s="351">
        <v>88.2</v>
      </c>
      <c r="H618" s="225"/>
      <c r="I618" s="271"/>
    </row>
    <row r="619" spans="1:9" x14ac:dyDescent="0.25">
      <c r="A619" s="256">
        <v>617</v>
      </c>
      <c r="B619" s="167" t="s">
        <v>19</v>
      </c>
      <c r="C619" s="29" t="s">
        <v>314</v>
      </c>
      <c r="D619" s="29"/>
      <c r="E619" s="30">
        <v>0.41399011367755389</v>
      </c>
      <c r="F619" s="31">
        <v>210.71549999999999</v>
      </c>
      <c r="G619" s="351">
        <v>87.23</v>
      </c>
      <c r="H619" s="225"/>
      <c r="I619" s="271"/>
    </row>
    <row r="620" spans="1:9" x14ac:dyDescent="0.25">
      <c r="A620" s="256">
        <v>618</v>
      </c>
      <c r="B620" s="167" t="s">
        <v>19</v>
      </c>
      <c r="C620" s="29" t="s">
        <v>361</v>
      </c>
      <c r="D620" s="29"/>
      <c r="E620" s="30">
        <v>0.41399011367755389</v>
      </c>
      <c r="F620" s="31">
        <v>316.93680000000001</v>
      </c>
      <c r="G620" s="351">
        <v>131.21</v>
      </c>
      <c r="H620" s="225"/>
      <c r="I620" s="271"/>
    </row>
    <row r="621" spans="1:9" x14ac:dyDescent="0.25">
      <c r="A621" s="256">
        <v>619</v>
      </c>
      <c r="B621" s="167" t="s">
        <v>19</v>
      </c>
      <c r="C621" s="29" t="s">
        <v>316</v>
      </c>
      <c r="D621" s="29"/>
      <c r="E621" s="30">
        <v>0.41399011367755389</v>
      </c>
      <c r="F621" s="31">
        <v>168.97210000000001</v>
      </c>
      <c r="G621" s="351">
        <v>69.95</v>
      </c>
      <c r="H621" s="225"/>
      <c r="I621" s="271"/>
    </row>
    <row r="622" spans="1:9" x14ac:dyDescent="0.25">
      <c r="A622" s="256">
        <v>620</v>
      </c>
      <c r="B622" s="167" t="s">
        <v>19</v>
      </c>
      <c r="C622" s="29" t="s">
        <v>751</v>
      </c>
      <c r="D622" s="29"/>
      <c r="E622" s="30">
        <v>0.41399011367755389</v>
      </c>
      <c r="F622" s="31">
        <v>108.33929999999999</v>
      </c>
      <c r="G622" s="351">
        <v>44.85</v>
      </c>
      <c r="H622" s="225"/>
      <c r="I622" s="271"/>
    </row>
    <row r="623" spans="1:9" x14ac:dyDescent="0.25">
      <c r="A623" s="256">
        <v>621</v>
      </c>
      <c r="B623" s="167" t="s">
        <v>19</v>
      </c>
      <c r="C623" s="29" t="s">
        <v>869</v>
      </c>
      <c r="D623" s="29"/>
      <c r="E623" s="30">
        <v>0.41399011367755389</v>
      </c>
      <c r="F623" s="31">
        <v>127.4217</v>
      </c>
      <c r="G623" s="351">
        <v>52.75</v>
      </c>
      <c r="H623" s="225"/>
      <c r="I623" s="271"/>
    </row>
    <row r="624" spans="1:9" x14ac:dyDescent="0.25">
      <c r="A624" s="256">
        <v>622</v>
      </c>
      <c r="B624" s="167" t="s">
        <v>19</v>
      </c>
      <c r="C624" s="29" t="s">
        <v>319</v>
      </c>
      <c r="D624" s="29"/>
      <c r="E624" s="30">
        <v>0.41399011367755389</v>
      </c>
      <c r="F624" s="31">
        <v>283.05119999999999</v>
      </c>
      <c r="G624" s="351">
        <v>117.18</v>
      </c>
      <c r="H624" s="225"/>
      <c r="I624" s="271"/>
    </row>
    <row r="625" spans="1:9" x14ac:dyDescent="0.25">
      <c r="A625" s="256">
        <v>623</v>
      </c>
      <c r="B625" s="167" t="s">
        <v>19</v>
      </c>
      <c r="C625" s="29" t="s">
        <v>321</v>
      </c>
      <c r="D625" s="29"/>
      <c r="E625" s="30">
        <v>0.41399011367755389</v>
      </c>
      <c r="F625" s="31">
        <v>324.81310000000002</v>
      </c>
      <c r="G625" s="351">
        <v>134.47</v>
      </c>
      <c r="H625" s="225"/>
      <c r="I625" s="271"/>
    </row>
    <row r="626" spans="1:9" x14ac:dyDescent="0.25">
      <c r="A626" s="256">
        <v>624</v>
      </c>
      <c r="B626" s="167" t="s">
        <v>19</v>
      </c>
      <c r="C626" s="29" t="s">
        <v>320</v>
      </c>
      <c r="D626" s="29"/>
      <c r="E626" s="30">
        <v>0.41399011367755389</v>
      </c>
      <c r="F626" s="31">
        <v>82.040199999999999</v>
      </c>
      <c r="G626" s="351">
        <v>33.96</v>
      </c>
      <c r="H626" s="225"/>
      <c r="I626" s="271"/>
    </row>
    <row r="627" spans="1:9" x14ac:dyDescent="0.25">
      <c r="A627" s="256">
        <v>625</v>
      </c>
      <c r="B627" s="167" t="s">
        <v>19</v>
      </c>
      <c r="C627" s="29" t="s">
        <v>322</v>
      </c>
      <c r="D627" s="29"/>
      <c r="E627" s="30">
        <v>0.41399011367755389</v>
      </c>
      <c r="F627" s="31">
        <v>155.25139999999999</v>
      </c>
      <c r="G627" s="351">
        <v>64.27</v>
      </c>
      <c r="H627" s="225"/>
      <c r="I627" s="271"/>
    </row>
    <row r="628" spans="1:9" x14ac:dyDescent="0.25">
      <c r="A628" s="256">
        <v>626</v>
      </c>
      <c r="B628" s="167" t="s">
        <v>19</v>
      </c>
      <c r="C628" s="29" t="s">
        <v>497</v>
      </c>
      <c r="D628" s="29"/>
      <c r="E628" s="30">
        <v>0.41399011367755389</v>
      </c>
      <c r="F628" s="31">
        <v>176.75200000000001</v>
      </c>
      <c r="G628" s="351">
        <v>73.17</v>
      </c>
      <c r="H628" s="225"/>
      <c r="I628" s="271"/>
    </row>
    <row r="629" spans="1:9" x14ac:dyDescent="0.25">
      <c r="A629" s="256">
        <v>627</v>
      </c>
      <c r="B629" s="167" t="s">
        <v>19</v>
      </c>
      <c r="C629" s="29" t="s">
        <v>892</v>
      </c>
      <c r="D629" s="29"/>
      <c r="E629" s="30">
        <v>0.41399011367755389</v>
      </c>
      <c r="F629" s="31">
        <v>36.486800000000002</v>
      </c>
      <c r="G629" s="351">
        <v>15.11</v>
      </c>
      <c r="H629" s="225"/>
      <c r="I629" s="271"/>
    </row>
    <row r="630" spans="1:9" x14ac:dyDescent="0.25">
      <c r="A630" s="256">
        <v>628</v>
      </c>
      <c r="B630" s="167" t="s">
        <v>19</v>
      </c>
      <c r="C630" s="29" t="s">
        <v>318</v>
      </c>
      <c r="D630" s="29"/>
      <c r="E630" s="30">
        <v>0.41399011367755389</v>
      </c>
      <c r="F630" s="31">
        <v>266.86160000000001</v>
      </c>
      <c r="G630" s="351">
        <v>110.48</v>
      </c>
      <c r="H630" s="225"/>
      <c r="I630" s="271"/>
    </row>
    <row r="631" spans="1:9" x14ac:dyDescent="0.25">
      <c r="A631" s="256">
        <v>629</v>
      </c>
      <c r="B631" s="167" t="s">
        <v>19</v>
      </c>
      <c r="C631" s="29" t="s">
        <v>311</v>
      </c>
      <c r="D631" s="29"/>
      <c r="E631" s="30">
        <v>0.41399011367755389</v>
      </c>
      <c r="F631" s="31">
        <v>108.13509999999999</v>
      </c>
      <c r="G631" s="351">
        <v>44.77</v>
      </c>
      <c r="H631" s="225"/>
      <c r="I631" s="271"/>
    </row>
    <row r="632" spans="1:9" x14ac:dyDescent="0.25">
      <c r="A632" s="256">
        <v>630</v>
      </c>
      <c r="B632" s="167" t="s">
        <v>19</v>
      </c>
      <c r="C632" s="29" t="s">
        <v>323</v>
      </c>
      <c r="D632" s="29"/>
      <c r="E632" s="30">
        <v>0.41399011367755389</v>
      </c>
      <c r="F632" s="31">
        <v>241.46119999999999</v>
      </c>
      <c r="G632" s="351">
        <v>99.96</v>
      </c>
      <c r="H632" s="225"/>
      <c r="I632" s="271"/>
    </row>
    <row r="633" spans="1:9" x14ac:dyDescent="0.25">
      <c r="A633" s="256">
        <v>631</v>
      </c>
      <c r="B633" s="167" t="s">
        <v>19</v>
      </c>
      <c r="C633" s="29" t="s">
        <v>313</v>
      </c>
      <c r="D633" s="29"/>
      <c r="E633" s="30">
        <v>0.41399011367755389</v>
      </c>
      <c r="F633" s="31">
        <v>107.94370000000001</v>
      </c>
      <c r="G633" s="351">
        <v>44.69</v>
      </c>
      <c r="H633" s="225"/>
      <c r="I633" s="271"/>
    </row>
    <row r="634" spans="1:9" x14ac:dyDescent="0.25">
      <c r="A634" s="256">
        <v>632</v>
      </c>
      <c r="B634" s="167" t="s">
        <v>19</v>
      </c>
      <c r="C634" s="29" t="s">
        <v>531</v>
      </c>
      <c r="D634" s="29"/>
      <c r="E634" s="30">
        <v>0.41399011367755389</v>
      </c>
      <c r="F634" s="31">
        <v>192.4101</v>
      </c>
      <c r="G634" s="351">
        <v>79.66</v>
      </c>
      <c r="H634" s="225"/>
      <c r="I634" s="271"/>
    </row>
    <row r="635" spans="1:9" x14ac:dyDescent="0.25">
      <c r="A635" s="256">
        <v>633</v>
      </c>
      <c r="B635" s="167" t="s">
        <v>19</v>
      </c>
      <c r="C635" s="29" t="s">
        <v>766</v>
      </c>
      <c r="D635" s="29"/>
      <c r="E635" s="30">
        <v>0.41399011367755389</v>
      </c>
      <c r="F635" s="31">
        <v>184.29599999999999</v>
      </c>
      <c r="G635" s="351">
        <v>76.3</v>
      </c>
      <c r="H635" s="225"/>
      <c r="I635" s="271"/>
    </row>
    <row r="636" spans="1:9" x14ac:dyDescent="0.25">
      <c r="A636" s="256">
        <v>634</v>
      </c>
      <c r="B636" s="167" t="s">
        <v>19</v>
      </c>
      <c r="C636" s="29" t="s">
        <v>345</v>
      </c>
      <c r="D636" s="29"/>
      <c r="E636" s="30">
        <v>0.41399011367755389</v>
      </c>
      <c r="F636" s="31">
        <v>214.05699999999999</v>
      </c>
      <c r="G636" s="351">
        <v>88.62</v>
      </c>
      <c r="H636" s="225"/>
      <c r="I636" s="271"/>
    </row>
    <row r="637" spans="1:9" x14ac:dyDescent="0.25">
      <c r="A637" s="256">
        <v>635</v>
      </c>
      <c r="B637" s="167" t="s">
        <v>19</v>
      </c>
      <c r="C637" s="29" t="s">
        <v>828</v>
      </c>
      <c r="D637" s="29"/>
      <c r="E637" s="30">
        <v>0.41399011367755389</v>
      </c>
      <c r="F637" s="31">
        <v>100.0765</v>
      </c>
      <c r="G637" s="351">
        <v>41.43</v>
      </c>
      <c r="H637" s="225"/>
      <c r="I637" s="271"/>
    </row>
    <row r="638" spans="1:9" x14ac:dyDescent="0.25">
      <c r="A638" s="256">
        <v>636</v>
      </c>
      <c r="B638" s="167" t="s">
        <v>19</v>
      </c>
      <c r="C638" s="29" t="s">
        <v>800</v>
      </c>
      <c r="D638" s="29"/>
      <c r="E638" s="30">
        <v>0.41399011367755389</v>
      </c>
      <c r="F638" s="31">
        <v>111.9798</v>
      </c>
      <c r="G638" s="351">
        <v>46.36</v>
      </c>
      <c r="H638" s="225"/>
      <c r="I638" s="271"/>
    </row>
    <row r="639" spans="1:9" x14ac:dyDescent="0.25">
      <c r="A639" s="256">
        <v>637</v>
      </c>
      <c r="B639" s="167" t="s">
        <v>19</v>
      </c>
      <c r="C639" s="29" t="s">
        <v>324</v>
      </c>
      <c r="D639" s="29"/>
      <c r="E639" s="30">
        <v>0.41399011367755389</v>
      </c>
      <c r="F639" s="31">
        <v>108.39449999999999</v>
      </c>
      <c r="G639" s="351">
        <v>44.87</v>
      </c>
      <c r="H639" s="225"/>
      <c r="I639" s="271"/>
    </row>
    <row r="640" spans="1:9" ht="15.75" thickBot="1" x14ac:dyDescent="0.3">
      <c r="A640" s="257"/>
      <c r="B640" s="177" t="s">
        <v>19</v>
      </c>
      <c r="C640" s="178" t="s">
        <v>260</v>
      </c>
      <c r="D640" s="178"/>
      <c r="E640" s="178"/>
      <c r="F640" s="179">
        <v>960150.95270000002</v>
      </c>
      <c r="G640" s="352">
        <v>397492.94999999995</v>
      </c>
      <c r="H640" s="270"/>
      <c r="I640" s="271"/>
    </row>
    <row r="641" spans="1:9" ht="15.75" thickBot="1" x14ac:dyDescent="0.3">
      <c r="A641" s="256">
        <v>638</v>
      </c>
      <c r="B641" s="69" t="s">
        <v>14</v>
      </c>
      <c r="C641" s="70" t="s">
        <v>80</v>
      </c>
      <c r="D641" s="70"/>
      <c r="E641" s="71">
        <v>1.4144567397543044</v>
      </c>
      <c r="F641" s="67">
        <v>896113.3602</v>
      </c>
      <c r="G641" s="353">
        <v>1267513.58</v>
      </c>
      <c r="H641" s="287"/>
      <c r="I641" s="271"/>
    </row>
    <row r="642" spans="1:9" x14ac:dyDescent="0.25">
      <c r="A642" s="259">
        <v>639</v>
      </c>
      <c r="B642" s="25" t="s">
        <v>13</v>
      </c>
      <c r="C642" s="26" t="s">
        <v>81</v>
      </c>
      <c r="D642" s="26"/>
      <c r="E642" s="27">
        <v>0.61310486965919453</v>
      </c>
      <c r="F642" s="72">
        <v>181835.285</v>
      </c>
      <c r="G642" s="354">
        <v>111484.1</v>
      </c>
      <c r="H642" s="287"/>
      <c r="I642" s="271"/>
    </row>
    <row r="643" spans="1:9" x14ac:dyDescent="0.25">
      <c r="A643" s="260">
        <v>640</v>
      </c>
      <c r="B643" s="28" t="s">
        <v>13</v>
      </c>
      <c r="C643" s="29" t="s">
        <v>82</v>
      </c>
      <c r="D643" s="29"/>
      <c r="E643" s="30">
        <v>0.61310486965919453</v>
      </c>
      <c r="F643" s="75">
        <v>160394.68299999999</v>
      </c>
      <c r="G643" s="355">
        <v>98338.76</v>
      </c>
      <c r="H643" s="287"/>
      <c r="I643" s="271"/>
    </row>
    <row r="644" spans="1:9" x14ac:dyDescent="0.25">
      <c r="A644" s="260">
        <v>641</v>
      </c>
      <c r="B644" s="28" t="s">
        <v>13</v>
      </c>
      <c r="C644" s="29" t="s">
        <v>881</v>
      </c>
      <c r="D644" s="29"/>
      <c r="E644" s="30">
        <v>0.61310486965919453</v>
      </c>
      <c r="F644" s="75">
        <v>4208.3879999999999</v>
      </c>
      <c r="G644" s="355">
        <v>2580.1799999999998</v>
      </c>
      <c r="H644" s="287"/>
      <c r="I644" s="271"/>
    </row>
    <row r="645" spans="1:9" x14ac:dyDescent="0.25">
      <c r="A645" s="260">
        <v>642</v>
      </c>
      <c r="B645" s="28" t="s">
        <v>13</v>
      </c>
      <c r="C645" s="29" t="s">
        <v>854</v>
      </c>
      <c r="D645" s="29"/>
      <c r="E645" s="30">
        <v>0.61310486965919453</v>
      </c>
      <c r="F645" s="75">
        <v>2751.8420000000001</v>
      </c>
      <c r="G645" s="355">
        <v>1687.17</v>
      </c>
      <c r="H645" s="287"/>
      <c r="I645" s="271"/>
    </row>
    <row r="646" spans="1:9" x14ac:dyDescent="0.25">
      <c r="A646" s="260">
        <v>643</v>
      </c>
      <c r="B646" s="28" t="s">
        <v>13</v>
      </c>
      <c r="C646" s="29" t="s">
        <v>855</v>
      </c>
      <c r="D646" s="29"/>
      <c r="E646" s="30">
        <v>0.61310486965919453</v>
      </c>
      <c r="F646" s="75">
        <v>1348.7809999999999</v>
      </c>
      <c r="G646" s="355">
        <v>826.94</v>
      </c>
      <c r="H646" s="287"/>
      <c r="I646" s="271"/>
    </row>
    <row r="647" spans="1:9" x14ac:dyDescent="0.25">
      <c r="A647" s="260">
        <v>644</v>
      </c>
      <c r="B647" s="28" t="s">
        <v>13</v>
      </c>
      <c r="C647" s="29" t="s">
        <v>856</v>
      </c>
      <c r="D647" s="29"/>
      <c r="E647" s="30">
        <v>0.61310486965919453</v>
      </c>
      <c r="F647" s="75">
        <v>4032.75</v>
      </c>
      <c r="G647" s="355">
        <v>2472.5</v>
      </c>
      <c r="H647" s="287"/>
      <c r="I647" s="271"/>
    </row>
    <row r="648" spans="1:9" x14ac:dyDescent="0.25">
      <c r="A648" s="260">
        <v>645</v>
      </c>
      <c r="B648" s="28" t="s">
        <v>13</v>
      </c>
      <c r="C648" s="29" t="s">
        <v>83</v>
      </c>
      <c r="D648" s="29"/>
      <c r="E648" s="30">
        <v>0.61310486965919453</v>
      </c>
      <c r="F648" s="75">
        <v>65.09</v>
      </c>
      <c r="G648" s="355">
        <v>39.909999999999997</v>
      </c>
      <c r="H648" s="225"/>
      <c r="I648" s="271"/>
    </row>
    <row r="649" spans="1:9" x14ac:dyDescent="0.25">
      <c r="A649" s="260">
        <v>646</v>
      </c>
      <c r="B649" s="28" t="s">
        <v>13</v>
      </c>
      <c r="C649" s="29" t="s">
        <v>84</v>
      </c>
      <c r="D649" s="29"/>
      <c r="E649" s="30">
        <v>0.61310486965919453</v>
      </c>
      <c r="F649" s="75">
        <v>531.73099999999999</v>
      </c>
      <c r="G649" s="355">
        <v>326.01</v>
      </c>
      <c r="H649" s="225"/>
      <c r="I649" s="271"/>
    </row>
    <row r="650" spans="1:9" x14ac:dyDescent="0.25">
      <c r="A650" s="260">
        <v>647</v>
      </c>
      <c r="B650" s="28" t="s">
        <v>13</v>
      </c>
      <c r="C650" s="29" t="s">
        <v>85</v>
      </c>
      <c r="D650" s="29"/>
      <c r="E650" s="30">
        <v>0.61310486965919453</v>
      </c>
      <c r="F650" s="75">
        <v>4.3209999999999997</v>
      </c>
      <c r="G650" s="355">
        <v>2.65</v>
      </c>
      <c r="H650" s="225"/>
      <c r="I650" s="271"/>
    </row>
    <row r="651" spans="1:9" x14ac:dyDescent="0.25">
      <c r="A651" s="260">
        <v>648</v>
      </c>
      <c r="B651" s="28" t="s">
        <v>13</v>
      </c>
      <c r="C651" s="29" t="s">
        <v>86</v>
      </c>
      <c r="D651" s="29"/>
      <c r="E651" s="30">
        <v>0.61310486965919453</v>
      </c>
      <c r="F651" s="75">
        <v>19.606999999999999</v>
      </c>
      <c r="G651" s="355">
        <v>12.02</v>
      </c>
      <c r="H651" s="225"/>
      <c r="I651" s="271"/>
    </row>
    <row r="652" spans="1:9" x14ac:dyDescent="0.25">
      <c r="A652" s="260">
        <v>649</v>
      </c>
      <c r="B652" s="28" t="s">
        <v>13</v>
      </c>
      <c r="C652" s="29" t="s">
        <v>87</v>
      </c>
      <c r="D652" s="29"/>
      <c r="E652" s="30">
        <v>0.61310486965919453</v>
      </c>
      <c r="F652" s="75">
        <v>5.9610000000000003</v>
      </c>
      <c r="G652" s="355">
        <v>3.65</v>
      </c>
      <c r="H652" s="225"/>
      <c r="I652" s="271"/>
    </row>
    <row r="653" spans="1:9" x14ac:dyDescent="0.25">
      <c r="A653" s="260">
        <v>650</v>
      </c>
      <c r="B653" s="28" t="s">
        <v>13</v>
      </c>
      <c r="C653" s="29" t="s">
        <v>88</v>
      </c>
      <c r="D653" s="29"/>
      <c r="E653" s="30">
        <v>0.61310486965919453</v>
      </c>
      <c r="F653" s="75">
        <v>0</v>
      </c>
      <c r="G653" s="355">
        <v>0</v>
      </c>
      <c r="H653" s="225"/>
      <c r="I653" s="271"/>
    </row>
    <row r="654" spans="1:9" x14ac:dyDescent="0.25">
      <c r="A654" s="260">
        <v>651</v>
      </c>
      <c r="B654" s="28" t="s">
        <v>13</v>
      </c>
      <c r="C654" s="29" t="s">
        <v>325</v>
      </c>
      <c r="D654" s="29"/>
      <c r="E654" s="30">
        <v>0.61310486965919453</v>
      </c>
      <c r="F654" s="75">
        <v>30.16</v>
      </c>
      <c r="G654" s="355">
        <v>18.489999999999998</v>
      </c>
      <c r="H654" s="225"/>
      <c r="I654" s="271"/>
    </row>
    <row r="655" spans="1:9" x14ac:dyDescent="0.25">
      <c r="A655" s="260">
        <v>652</v>
      </c>
      <c r="B655" s="28" t="s">
        <v>13</v>
      </c>
      <c r="C655" s="29" t="s">
        <v>89</v>
      </c>
      <c r="D655" s="29"/>
      <c r="E655" s="30">
        <v>0.61310486965919453</v>
      </c>
      <c r="F655" s="75">
        <v>44.575000000000003</v>
      </c>
      <c r="G655" s="355">
        <v>27.33</v>
      </c>
      <c r="H655" s="225"/>
      <c r="I655" s="271"/>
    </row>
    <row r="656" spans="1:9" x14ac:dyDescent="0.25">
      <c r="A656" s="260">
        <v>653</v>
      </c>
      <c r="B656" s="28" t="s">
        <v>13</v>
      </c>
      <c r="C656" s="29" t="s">
        <v>90</v>
      </c>
      <c r="D656" s="29"/>
      <c r="E656" s="30">
        <v>0.61310486965919453</v>
      </c>
      <c r="F656" s="75">
        <v>106.79</v>
      </c>
      <c r="G656" s="355">
        <v>65.47</v>
      </c>
      <c r="H656" s="225"/>
      <c r="I656" s="271"/>
    </row>
    <row r="657" spans="1:9" x14ac:dyDescent="0.25">
      <c r="A657" s="260">
        <v>654</v>
      </c>
      <c r="B657" s="28" t="s">
        <v>13</v>
      </c>
      <c r="C657" s="29" t="s">
        <v>91</v>
      </c>
      <c r="D657" s="29"/>
      <c r="E657" s="30">
        <v>0.61310486965919453</v>
      </c>
      <c r="F657" s="75">
        <v>4.2999999999999997E-2</v>
      </c>
      <c r="G657" s="355">
        <v>0.03</v>
      </c>
      <c r="H657" s="225"/>
      <c r="I657" s="271"/>
    </row>
    <row r="658" spans="1:9" x14ac:dyDescent="0.25">
      <c r="A658" s="260">
        <v>655</v>
      </c>
      <c r="B658" s="28" t="s">
        <v>13</v>
      </c>
      <c r="C658" s="29" t="s">
        <v>92</v>
      </c>
      <c r="D658" s="29"/>
      <c r="E658" s="30">
        <v>0.61310486965919453</v>
      </c>
      <c r="F658" s="75">
        <v>8.9429999999999996</v>
      </c>
      <c r="G658" s="355">
        <v>5.48</v>
      </c>
      <c r="H658" s="225"/>
      <c r="I658" s="271"/>
    </row>
    <row r="659" spans="1:9" x14ac:dyDescent="0.25">
      <c r="A659" s="260">
        <v>656</v>
      </c>
      <c r="B659" s="28" t="s">
        <v>13</v>
      </c>
      <c r="C659" s="29" t="s">
        <v>93</v>
      </c>
      <c r="D659" s="29"/>
      <c r="E659" s="30">
        <v>0.61310486965919453</v>
      </c>
      <c r="F659" s="75">
        <v>279.63400000000001</v>
      </c>
      <c r="G659" s="355">
        <v>171.44</v>
      </c>
      <c r="H659" s="225"/>
      <c r="I659" s="271"/>
    </row>
    <row r="660" spans="1:9" x14ac:dyDescent="0.25">
      <c r="A660" s="260">
        <v>657</v>
      </c>
      <c r="B660" s="28" t="s">
        <v>13</v>
      </c>
      <c r="C660" s="29" t="s">
        <v>94</v>
      </c>
      <c r="D660" s="29"/>
      <c r="E660" s="30">
        <v>0.61310486965919453</v>
      </c>
      <c r="F660" s="75">
        <v>2.63</v>
      </c>
      <c r="G660" s="355">
        <v>1.61</v>
      </c>
      <c r="H660" s="225"/>
      <c r="I660" s="271"/>
    </row>
    <row r="661" spans="1:9" x14ac:dyDescent="0.25">
      <c r="A661" s="260">
        <v>658</v>
      </c>
      <c r="B661" s="28" t="s">
        <v>13</v>
      </c>
      <c r="C661" s="29" t="s">
        <v>95</v>
      </c>
      <c r="D661" s="29"/>
      <c r="E661" s="30">
        <v>0.61310486965919453</v>
      </c>
      <c r="F661" s="75">
        <v>1149.6400000000001</v>
      </c>
      <c r="G661" s="355">
        <v>704.85</v>
      </c>
      <c r="H661" s="287"/>
      <c r="I661" s="271"/>
    </row>
    <row r="662" spans="1:9" x14ac:dyDescent="0.25">
      <c r="A662" s="260">
        <v>659</v>
      </c>
      <c r="B662" s="28" t="s">
        <v>13</v>
      </c>
      <c r="C662" s="29" t="s">
        <v>96</v>
      </c>
      <c r="D662" s="29"/>
      <c r="E662" s="30">
        <v>0.61310486965919453</v>
      </c>
      <c r="F662" s="75">
        <v>11.513</v>
      </c>
      <c r="G662" s="355">
        <v>7.06</v>
      </c>
      <c r="H662" s="225"/>
      <c r="I662" s="271"/>
    </row>
    <row r="663" spans="1:9" x14ac:dyDescent="0.25">
      <c r="A663" s="260">
        <v>660</v>
      </c>
      <c r="B663" s="28" t="s">
        <v>13</v>
      </c>
      <c r="C663" s="29" t="s">
        <v>857</v>
      </c>
      <c r="D663" s="29"/>
      <c r="E663" s="30">
        <v>0.61310486965919453</v>
      </c>
      <c r="F663" s="75">
        <v>5.0650000000000004</v>
      </c>
      <c r="G663" s="355">
        <v>3.11</v>
      </c>
      <c r="H663" s="225"/>
      <c r="I663" s="271"/>
    </row>
    <row r="664" spans="1:9" x14ac:dyDescent="0.25">
      <c r="A664" s="260">
        <v>661</v>
      </c>
      <c r="B664" s="28" t="s">
        <v>13</v>
      </c>
      <c r="C664" s="29" t="s">
        <v>97</v>
      </c>
      <c r="D664" s="29"/>
      <c r="E664" s="30">
        <v>0.61310486965919453</v>
      </c>
      <c r="F664" s="75">
        <v>1.4999999999999999E-2</v>
      </c>
      <c r="G664" s="355">
        <v>0.01</v>
      </c>
      <c r="H664" s="225"/>
      <c r="I664" s="271"/>
    </row>
    <row r="665" spans="1:9" x14ac:dyDescent="0.25">
      <c r="A665" s="260">
        <v>662</v>
      </c>
      <c r="B665" s="28" t="s">
        <v>13</v>
      </c>
      <c r="C665" s="29" t="s">
        <v>98</v>
      </c>
      <c r="D665" s="29"/>
      <c r="E665" s="30">
        <v>0.61310486965919453</v>
      </c>
      <c r="F665" s="75">
        <v>0.14899999999999999</v>
      </c>
      <c r="G665" s="355">
        <v>0.09</v>
      </c>
      <c r="H665" s="225"/>
      <c r="I665" s="271"/>
    </row>
    <row r="666" spans="1:9" x14ac:dyDescent="0.25">
      <c r="A666" s="260">
        <v>663</v>
      </c>
      <c r="B666" s="28" t="s">
        <v>13</v>
      </c>
      <c r="C666" s="29" t="s">
        <v>99</v>
      </c>
      <c r="D666" s="29"/>
      <c r="E666" s="30">
        <v>0.61310486965919453</v>
      </c>
      <c r="F666" s="75">
        <v>144.255</v>
      </c>
      <c r="G666" s="355">
        <v>88.44</v>
      </c>
      <c r="H666" s="225"/>
      <c r="I666" s="271"/>
    </row>
    <row r="667" spans="1:9" x14ac:dyDescent="0.25">
      <c r="A667" s="260">
        <v>664</v>
      </c>
      <c r="B667" s="28" t="s">
        <v>13</v>
      </c>
      <c r="C667" s="29" t="s">
        <v>100</v>
      </c>
      <c r="D667" s="29"/>
      <c r="E667" s="30">
        <v>0.61310486965919453</v>
      </c>
      <c r="F667" s="75">
        <v>5.45</v>
      </c>
      <c r="G667" s="355">
        <v>3.34</v>
      </c>
      <c r="H667" s="225"/>
      <c r="I667" s="271"/>
    </row>
    <row r="668" spans="1:9" x14ac:dyDescent="0.25">
      <c r="A668" s="260">
        <v>665</v>
      </c>
      <c r="B668" s="28" t="s">
        <v>13</v>
      </c>
      <c r="C668" s="29" t="s">
        <v>101</v>
      </c>
      <c r="D668" s="29"/>
      <c r="E668" s="30">
        <v>0.61310486965919453</v>
      </c>
      <c r="F668" s="75">
        <v>4.4349999999999996</v>
      </c>
      <c r="G668" s="355">
        <v>2.72</v>
      </c>
      <c r="H668" s="225"/>
      <c r="I668" s="271"/>
    </row>
    <row r="669" spans="1:9" x14ac:dyDescent="0.25">
      <c r="A669" s="260">
        <v>666</v>
      </c>
      <c r="B669" s="28" t="s">
        <v>13</v>
      </c>
      <c r="C669" s="29" t="s">
        <v>102</v>
      </c>
      <c r="D669" s="29"/>
      <c r="E669" s="30">
        <v>0.61310486965919453</v>
      </c>
      <c r="F669" s="75">
        <v>0</v>
      </c>
      <c r="G669" s="355">
        <v>0</v>
      </c>
      <c r="H669" s="225"/>
      <c r="I669" s="271"/>
    </row>
    <row r="670" spans="1:9" x14ac:dyDescent="0.25">
      <c r="A670" s="260">
        <v>667</v>
      </c>
      <c r="B670" s="28" t="s">
        <v>13</v>
      </c>
      <c r="C670" s="29" t="s">
        <v>103</v>
      </c>
      <c r="D670" s="29"/>
      <c r="E670" s="30">
        <v>0.61310486965919453</v>
      </c>
      <c r="F670" s="75">
        <v>0</v>
      </c>
      <c r="G670" s="355">
        <v>0</v>
      </c>
      <c r="H670" s="225"/>
      <c r="I670" s="271"/>
    </row>
    <row r="671" spans="1:9" x14ac:dyDescent="0.25">
      <c r="A671" s="260">
        <v>668</v>
      </c>
      <c r="B671" s="28" t="s">
        <v>13</v>
      </c>
      <c r="C671" s="29" t="s">
        <v>104</v>
      </c>
      <c r="D671" s="29"/>
      <c r="E671" s="30">
        <v>0.61310486965919453</v>
      </c>
      <c r="F671" s="75">
        <v>1730.1110000000001</v>
      </c>
      <c r="G671" s="355">
        <v>1060.74</v>
      </c>
      <c r="H671" s="287"/>
      <c r="I671" s="271"/>
    </row>
    <row r="672" spans="1:9" x14ac:dyDescent="0.25">
      <c r="A672" s="260">
        <v>669</v>
      </c>
      <c r="B672" s="28" t="s">
        <v>13</v>
      </c>
      <c r="C672" s="29" t="s">
        <v>105</v>
      </c>
      <c r="D672" s="29"/>
      <c r="E672" s="30">
        <v>0.61310486965919453</v>
      </c>
      <c r="F672" s="75">
        <v>2406.9209999999998</v>
      </c>
      <c r="G672" s="355">
        <v>1475.69</v>
      </c>
      <c r="H672" s="287"/>
      <c r="I672" s="271"/>
    </row>
    <row r="673" spans="1:9" x14ac:dyDescent="0.25">
      <c r="A673" s="260">
        <v>670</v>
      </c>
      <c r="B673" s="28" t="s">
        <v>13</v>
      </c>
      <c r="C673" s="29" t="s">
        <v>106</v>
      </c>
      <c r="D673" s="29"/>
      <c r="E673" s="30">
        <v>0.61310486965919453</v>
      </c>
      <c r="F673" s="75">
        <v>461.54599999999999</v>
      </c>
      <c r="G673" s="355">
        <v>282.98</v>
      </c>
      <c r="H673" s="225"/>
      <c r="I673" s="271"/>
    </row>
    <row r="674" spans="1:9" x14ac:dyDescent="0.25">
      <c r="A674" s="260">
        <v>671</v>
      </c>
      <c r="B674" s="28" t="s">
        <v>13</v>
      </c>
      <c r="C674" s="29" t="s">
        <v>107</v>
      </c>
      <c r="D674" s="29"/>
      <c r="E674" s="30">
        <v>0.61310486965919453</v>
      </c>
      <c r="F674" s="75">
        <v>4369.0600000000004</v>
      </c>
      <c r="G674" s="355">
        <v>2678.69</v>
      </c>
      <c r="H674" s="287"/>
      <c r="I674" s="271"/>
    </row>
    <row r="675" spans="1:9" x14ac:dyDescent="0.25">
      <c r="A675" s="260">
        <v>672</v>
      </c>
      <c r="B675" s="28" t="s">
        <v>13</v>
      </c>
      <c r="C675" s="29" t="s">
        <v>108</v>
      </c>
      <c r="D675" s="29"/>
      <c r="E675" s="30">
        <v>0.61310486965919453</v>
      </c>
      <c r="F675" s="75">
        <v>26675.155999999999</v>
      </c>
      <c r="G675" s="355">
        <v>16354.67</v>
      </c>
      <c r="H675" s="287"/>
      <c r="I675" s="271"/>
    </row>
    <row r="676" spans="1:9" x14ac:dyDescent="0.25">
      <c r="A676" s="260">
        <v>673</v>
      </c>
      <c r="B676" s="28" t="s">
        <v>13</v>
      </c>
      <c r="C676" s="29" t="s">
        <v>109</v>
      </c>
      <c r="D676" s="29"/>
      <c r="E676" s="30">
        <v>0.61310486965919453</v>
      </c>
      <c r="F676" s="75">
        <v>682.90200000000004</v>
      </c>
      <c r="G676" s="355">
        <v>418.69</v>
      </c>
      <c r="H676" s="225"/>
      <c r="I676" s="271"/>
    </row>
    <row r="677" spans="1:9" x14ac:dyDescent="0.25">
      <c r="A677" s="260">
        <v>674</v>
      </c>
      <c r="B677" s="28" t="s">
        <v>13</v>
      </c>
      <c r="C677" s="29" t="s">
        <v>500</v>
      </c>
      <c r="D677" s="29"/>
      <c r="E677" s="30">
        <v>0.61310486965919453</v>
      </c>
      <c r="F677" s="75">
        <v>1181.809</v>
      </c>
      <c r="G677" s="355">
        <v>724.57</v>
      </c>
      <c r="H677" s="287"/>
      <c r="I677" s="271"/>
    </row>
    <row r="678" spans="1:9" x14ac:dyDescent="0.25">
      <c r="A678" s="260">
        <v>675</v>
      </c>
      <c r="B678" s="28" t="s">
        <v>13</v>
      </c>
      <c r="C678" s="29" t="s">
        <v>110</v>
      </c>
      <c r="D678" s="29"/>
      <c r="E678" s="30">
        <v>0.61310486965919453</v>
      </c>
      <c r="F678" s="75">
        <v>1271.145</v>
      </c>
      <c r="G678" s="355">
        <v>779.35</v>
      </c>
      <c r="H678" s="287"/>
      <c r="I678" s="271"/>
    </row>
    <row r="679" spans="1:9" x14ac:dyDescent="0.25">
      <c r="A679" s="260">
        <v>676</v>
      </c>
      <c r="B679" s="28" t="s">
        <v>13</v>
      </c>
      <c r="C679" s="29" t="s">
        <v>111</v>
      </c>
      <c r="D679" s="29"/>
      <c r="E679" s="30">
        <v>0.61310486965919453</v>
      </c>
      <c r="F679" s="75">
        <v>270.09899999999999</v>
      </c>
      <c r="G679" s="355">
        <v>165.6</v>
      </c>
      <c r="H679" s="225"/>
      <c r="I679" s="271"/>
    </row>
    <row r="680" spans="1:9" x14ac:dyDescent="0.25">
      <c r="A680" s="260">
        <v>677</v>
      </c>
      <c r="B680" s="28" t="s">
        <v>13</v>
      </c>
      <c r="C680" s="29" t="s">
        <v>112</v>
      </c>
      <c r="D680" s="29"/>
      <c r="E680" s="30">
        <v>0.61310486965919453</v>
      </c>
      <c r="F680" s="75">
        <v>6120.1909999999998</v>
      </c>
      <c r="G680" s="355">
        <v>3752.32</v>
      </c>
      <c r="H680" s="287"/>
      <c r="I680" s="271"/>
    </row>
    <row r="681" spans="1:9" x14ac:dyDescent="0.25">
      <c r="A681" s="260">
        <v>678</v>
      </c>
      <c r="B681" s="28" t="s">
        <v>13</v>
      </c>
      <c r="C681" s="29" t="s">
        <v>774</v>
      </c>
      <c r="D681" s="29"/>
      <c r="E681" s="30">
        <v>0.61310486965919453</v>
      </c>
      <c r="F681" s="75">
        <v>4167.5140000000001</v>
      </c>
      <c r="G681" s="355">
        <v>2555.12</v>
      </c>
      <c r="H681" s="287"/>
      <c r="I681" s="271"/>
    </row>
    <row r="682" spans="1:9" ht="15.75" thickBot="1" x14ac:dyDescent="0.3">
      <c r="A682" s="260">
        <v>679</v>
      </c>
      <c r="B682" s="94" t="s">
        <v>13</v>
      </c>
      <c r="C682" s="29" t="s">
        <v>113</v>
      </c>
      <c r="D682" s="95"/>
      <c r="E682" s="30">
        <v>0.61310486965919453</v>
      </c>
      <c r="F682" s="75">
        <v>357.53899999999999</v>
      </c>
      <c r="G682" s="355">
        <v>219.21</v>
      </c>
      <c r="H682" s="225"/>
      <c r="I682" s="271"/>
    </row>
    <row r="683" spans="1:9" ht="15.75" thickBot="1" x14ac:dyDescent="0.3">
      <c r="A683" s="261"/>
      <c r="B683" s="64" t="s">
        <v>13</v>
      </c>
      <c r="C683" s="65" t="s">
        <v>260</v>
      </c>
      <c r="D683" s="65"/>
      <c r="E683" s="65"/>
      <c r="F683" s="99">
        <v>406685.72899999999</v>
      </c>
      <c r="G683" s="353">
        <v>249340.99</v>
      </c>
      <c r="H683" s="270"/>
      <c r="I683" s="271"/>
    </row>
    <row r="684" spans="1:9" ht="15.75" thickBot="1" x14ac:dyDescent="0.3">
      <c r="A684" s="258">
        <v>680</v>
      </c>
      <c r="B684" s="69" t="s">
        <v>12</v>
      </c>
      <c r="C684" s="70" t="s">
        <v>114</v>
      </c>
      <c r="D684" s="100"/>
      <c r="E684" s="71">
        <v>0.32550459669217807</v>
      </c>
      <c r="F684" s="67">
        <v>840805.58180000004</v>
      </c>
      <c r="G684" s="353">
        <v>273686.08</v>
      </c>
      <c r="H684" s="287"/>
      <c r="I684" s="271"/>
    </row>
    <row r="685" spans="1:9" x14ac:dyDescent="0.25">
      <c r="A685" s="259">
        <v>681</v>
      </c>
      <c r="B685" s="25" t="s">
        <v>11</v>
      </c>
      <c r="C685" s="26" t="s">
        <v>115</v>
      </c>
      <c r="D685" s="26"/>
      <c r="E685" s="27">
        <v>0.96376500126288867</v>
      </c>
      <c r="F685" s="72">
        <v>2734.1682000000001</v>
      </c>
      <c r="G685" s="354">
        <v>2635.1</v>
      </c>
      <c r="H685" s="287"/>
      <c r="I685" s="271"/>
    </row>
    <row r="686" spans="1:9" x14ac:dyDescent="0.25">
      <c r="A686" s="260">
        <v>682</v>
      </c>
      <c r="B686" s="28" t="s">
        <v>11</v>
      </c>
      <c r="C686" s="29" t="s">
        <v>116</v>
      </c>
      <c r="D686" s="29"/>
      <c r="E686" s="30">
        <v>0.96376500126288867</v>
      </c>
      <c r="F686" s="75">
        <v>651.86720000000003</v>
      </c>
      <c r="G686" s="355">
        <v>628.25</v>
      </c>
      <c r="H686" s="225"/>
      <c r="I686" s="271"/>
    </row>
    <row r="687" spans="1:9" x14ac:dyDescent="0.25">
      <c r="A687" s="260">
        <v>683</v>
      </c>
      <c r="B687" s="28" t="s">
        <v>11</v>
      </c>
      <c r="C687" s="29" t="s">
        <v>117</v>
      </c>
      <c r="D687" s="29"/>
      <c r="E687" s="30">
        <v>0.96376500126288867</v>
      </c>
      <c r="F687" s="75">
        <v>6.03</v>
      </c>
      <c r="G687" s="355">
        <v>5.81</v>
      </c>
      <c r="H687" s="225"/>
      <c r="I687" s="271"/>
    </row>
    <row r="688" spans="1:9" x14ac:dyDescent="0.25">
      <c r="A688" s="260">
        <v>684</v>
      </c>
      <c r="B688" s="28" t="s">
        <v>11</v>
      </c>
      <c r="C688" s="29" t="s">
        <v>118</v>
      </c>
      <c r="D688" s="29"/>
      <c r="E688" s="30">
        <v>0.96376500126288867</v>
      </c>
      <c r="F688" s="75">
        <v>0</v>
      </c>
      <c r="G688" s="355">
        <v>0</v>
      </c>
      <c r="H688" s="225"/>
      <c r="I688" s="271"/>
    </row>
    <row r="689" spans="1:9" x14ac:dyDescent="0.25">
      <c r="A689" s="260">
        <v>685</v>
      </c>
      <c r="B689" s="28" t="s">
        <v>11</v>
      </c>
      <c r="C689" s="29" t="s">
        <v>119</v>
      </c>
      <c r="D689" s="29"/>
      <c r="E689" s="30">
        <v>0.96376500126288867</v>
      </c>
      <c r="F689" s="75">
        <v>0</v>
      </c>
      <c r="G689" s="355">
        <v>0</v>
      </c>
      <c r="H689" s="225"/>
      <c r="I689" s="271"/>
    </row>
    <row r="690" spans="1:9" x14ac:dyDescent="0.25">
      <c r="A690" s="260">
        <v>686</v>
      </c>
      <c r="B690" s="28" t="s">
        <v>11</v>
      </c>
      <c r="C690" s="29" t="s">
        <v>120</v>
      </c>
      <c r="D690" s="29"/>
      <c r="E690" s="30">
        <v>0.96376500126288867</v>
      </c>
      <c r="F690" s="75">
        <v>456.33210000000003</v>
      </c>
      <c r="G690" s="355">
        <v>439.8</v>
      </c>
      <c r="H690" s="225"/>
      <c r="I690" s="271"/>
    </row>
    <row r="691" spans="1:9" x14ac:dyDescent="0.25">
      <c r="A691" s="260">
        <v>687</v>
      </c>
      <c r="B691" s="28" t="s">
        <v>11</v>
      </c>
      <c r="C691" s="29" t="s">
        <v>882</v>
      </c>
      <c r="D691" s="29"/>
      <c r="E691" s="30">
        <v>0.96376500126288867</v>
      </c>
      <c r="F691" s="75">
        <v>585.86279999999999</v>
      </c>
      <c r="G691" s="355">
        <v>564.63</v>
      </c>
      <c r="H691" s="225"/>
      <c r="I691" s="271"/>
    </row>
    <row r="692" spans="1:9" x14ac:dyDescent="0.25">
      <c r="A692" s="260">
        <v>688</v>
      </c>
      <c r="B692" s="28" t="s">
        <v>11</v>
      </c>
      <c r="C692" s="29" t="s">
        <v>121</v>
      </c>
      <c r="D692" s="29"/>
      <c r="E692" s="30">
        <v>0.96376500126288867</v>
      </c>
      <c r="F692" s="75">
        <v>3741.058</v>
      </c>
      <c r="G692" s="355">
        <v>3605.5</v>
      </c>
      <c r="H692" s="287"/>
      <c r="I692" s="271"/>
    </row>
    <row r="693" spans="1:9" x14ac:dyDescent="0.25">
      <c r="A693" s="260">
        <v>689</v>
      </c>
      <c r="B693" s="28" t="s">
        <v>11</v>
      </c>
      <c r="C693" s="29" t="s">
        <v>122</v>
      </c>
      <c r="D693" s="29"/>
      <c r="E693" s="30">
        <v>0.96376500126288867</v>
      </c>
      <c r="F693" s="75">
        <v>322.97210000000001</v>
      </c>
      <c r="G693" s="355">
        <v>311.27</v>
      </c>
      <c r="H693" s="225"/>
      <c r="I693" s="271"/>
    </row>
    <row r="694" spans="1:9" x14ac:dyDescent="0.25">
      <c r="A694" s="260">
        <v>690</v>
      </c>
      <c r="B694" s="28" t="s">
        <v>11</v>
      </c>
      <c r="C694" s="29" t="s">
        <v>353</v>
      </c>
      <c r="D694" s="29"/>
      <c r="E694" s="30">
        <v>0.96376500126288867</v>
      </c>
      <c r="F694" s="75">
        <v>0</v>
      </c>
      <c r="G694" s="355">
        <v>0</v>
      </c>
      <c r="H694" s="225"/>
      <c r="I694" s="271"/>
    </row>
    <row r="695" spans="1:9" x14ac:dyDescent="0.25">
      <c r="A695" s="260">
        <v>691</v>
      </c>
      <c r="B695" s="28" t="s">
        <v>11</v>
      </c>
      <c r="C695" s="29" t="s">
        <v>914</v>
      </c>
      <c r="D695" s="29"/>
      <c r="E695" s="30">
        <v>0.96376500126288867</v>
      </c>
      <c r="F695" s="75">
        <v>758.26649999999995</v>
      </c>
      <c r="G695" s="355">
        <v>730.79</v>
      </c>
      <c r="H695" s="225"/>
      <c r="I695" s="271"/>
    </row>
    <row r="696" spans="1:9" x14ac:dyDescent="0.25">
      <c r="A696" s="260">
        <v>692</v>
      </c>
      <c r="B696" s="28" t="s">
        <v>11</v>
      </c>
      <c r="C696" s="29" t="s">
        <v>123</v>
      </c>
      <c r="D696" s="29"/>
      <c r="E696" s="30">
        <v>0.96376500126288867</v>
      </c>
      <c r="F696" s="75">
        <v>4997.4143999999997</v>
      </c>
      <c r="G696" s="355">
        <v>4816.33</v>
      </c>
      <c r="H696" s="287"/>
      <c r="I696" s="271"/>
    </row>
    <row r="697" spans="1:9" x14ac:dyDescent="0.25">
      <c r="A697" s="260">
        <v>693</v>
      </c>
      <c r="B697" s="28" t="s">
        <v>11</v>
      </c>
      <c r="C697" s="29" t="s">
        <v>298</v>
      </c>
      <c r="D697" s="29"/>
      <c r="E697" s="30">
        <v>0.96376500126288867</v>
      </c>
      <c r="F697" s="75">
        <v>7127.3634000000002</v>
      </c>
      <c r="G697" s="355">
        <v>6869.1</v>
      </c>
      <c r="H697" s="287"/>
      <c r="I697" s="271"/>
    </row>
    <row r="698" spans="1:9" x14ac:dyDescent="0.25">
      <c r="A698" s="260">
        <v>694</v>
      </c>
      <c r="B698" s="28" t="s">
        <v>11</v>
      </c>
      <c r="C698" s="29" t="s">
        <v>385</v>
      </c>
      <c r="D698" s="29"/>
      <c r="E698" s="30">
        <v>0.96376500126288867</v>
      </c>
      <c r="F698" s="75">
        <v>0</v>
      </c>
      <c r="G698" s="355">
        <v>0</v>
      </c>
      <c r="H698" s="225"/>
      <c r="I698" s="271"/>
    </row>
    <row r="699" spans="1:9" x14ac:dyDescent="0.25">
      <c r="A699" s="260">
        <v>695</v>
      </c>
      <c r="B699" s="28" t="s">
        <v>11</v>
      </c>
      <c r="C699" s="29" t="s">
        <v>413</v>
      </c>
      <c r="D699" s="29"/>
      <c r="E699" s="30">
        <v>0.96376500126288867</v>
      </c>
      <c r="F699" s="75">
        <v>1831.8597</v>
      </c>
      <c r="G699" s="355">
        <v>1765.48</v>
      </c>
      <c r="H699" s="287"/>
      <c r="I699" s="271"/>
    </row>
    <row r="700" spans="1:9" x14ac:dyDescent="0.25">
      <c r="A700" s="260">
        <v>696</v>
      </c>
      <c r="B700" s="28" t="s">
        <v>11</v>
      </c>
      <c r="C700" s="29" t="s">
        <v>498</v>
      </c>
      <c r="D700" s="29"/>
      <c r="E700" s="30">
        <v>0.96376500126288867</v>
      </c>
      <c r="F700" s="75">
        <v>112.503</v>
      </c>
      <c r="G700" s="355">
        <v>108.43</v>
      </c>
      <c r="H700" s="225"/>
      <c r="I700" s="271"/>
    </row>
    <row r="701" spans="1:9" x14ac:dyDescent="0.25">
      <c r="A701" s="260">
        <v>697</v>
      </c>
      <c r="B701" s="28" t="s">
        <v>11</v>
      </c>
      <c r="C701" s="29" t="s">
        <v>752</v>
      </c>
      <c r="D701" s="29"/>
      <c r="E701" s="30">
        <v>0.96376500126288867</v>
      </c>
      <c r="F701" s="75">
        <v>681.92880000000002</v>
      </c>
      <c r="G701" s="355">
        <v>657.22</v>
      </c>
      <c r="H701" s="225"/>
      <c r="I701" s="271"/>
    </row>
    <row r="702" spans="1:9" x14ac:dyDescent="0.25">
      <c r="A702" s="260">
        <v>698</v>
      </c>
      <c r="B702" s="28" t="s">
        <v>11</v>
      </c>
      <c r="C702" s="29" t="s">
        <v>842</v>
      </c>
      <c r="D702" s="29"/>
      <c r="E702" s="30">
        <v>0.96376500126288867</v>
      </c>
      <c r="F702" s="75">
        <v>1369.9590000000001</v>
      </c>
      <c r="G702" s="355">
        <v>1320.32</v>
      </c>
      <c r="H702" s="287"/>
      <c r="I702" s="271"/>
    </row>
    <row r="703" spans="1:9" x14ac:dyDescent="0.25">
      <c r="A703" s="260">
        <v>699</v>
      </c>
      <c r="B703" s="28" t="s">
        <v>11</v>
      </c>
      <c r="C703" s="29" t="s">
        <v>879</v>
      </c>
      <c r="D703" s="29"/>
      <c r="E703" s="30">
        <v>0.96376500126288867</v>
      </c>
      <c r="F703" s="75">
        <v>3190.8820000000001</v>
      </c>
      <c r="G703" s="355">
        <v>3075.26</v>
      </c>
      <c r="H703" s="287"/>
      <c r="I703" s="271"/>
    </row>
    <row r="704" spans="1:9" x14ac:dyDescent="0.25">
      <c r="A704" s="260">
        <v>700</v>
      </c>
      <c r="B704" s="28" t="s">
        <v>11</v>
      </c>
      <c r="C704" s="29" t="s">
        <v>903</v>
      </c>
      <c r="D704" s="29"/>
      <c r="E704" s="30">
        <v>0.96376500126288867</v>
      </c>
      <c r="F704" s="75">
        <v>2503.1021999999998</v>
      </c>
      <c r="G704" s="355">
        <v>2412.4</v>
      </c>
      <c r="H704" s="287"/>
      <c r="I704" s="271"/>
    </row>
    <row r="705" spans="1:9" x14ac:dyDescent="0.25">
      <c r="A705" s="260">
        <v>701</v>
      </c>
      <c r="B705" s="28" t="s">
        <v>11</v>
      </c>
      <c r="C705" s="29" t="s">
        <v>124</v>
      </c>
      <c r="D705" s="29"/>
      <c r="E705" s="30">
        <v>0.96376500126288867</v>
      </c>
      <c r="F705" s="75">
        <v>178877.44630000001</v>
      </c>
      <c r="G705" s="355">
        <v>172395.82</v>
      </c>
      <c r="H705" s="287"/>
      <c r="I705" s="271"/>
    </row>
    <row r="706" spans="1:9" x14ac:dyDescent="0.25">
      <c r="A706" s="260">
        <v>702</v>
      </c>
      <c r="B706" s="28" t="s">
        <v>11</v>
      </c>
      <c r="C706" s="29" t="s">
        <v>125</v>
      </c>
      <c r="D706" s="29"/>
      <c r="E706" s="30">
        <v>0.96376500126288867</v>
      </c>
      <c r="F706" s="75">
        <v>134403.2458</v>
      </c>
      <c r="G706" s="355">
        <v>129533.14</v>
      </c>
      <c r="H706" s="287"/>
      <c r="I706" s="271"/>
    </row>
    <row r="707" spans="1:9" x14ac:dyDescent="0.25">
      <c r="A707" s="260">
        <v>703</v>
      </c>
      <c r="B707" s="28" t="s">
        <v>11</v>
      </c>
      <c r="C707" s="29" t="s">
        <v>126</v>
      </c>
      <c r="D707" s="29"/>
      <c r="E707" s="30">
        <v>0.96376500126288867</v>
      </c>
      <c r="F707" s="75">
        <v>82316.451799999995</v>
      </c>
      <c r="G707" s="355">
        <v>79333.72</v>
      </c>
      <c r="H707" s="287"/>
      <c r="I707" s="271"/>
    </row>
    <row r="708" spans="1:9" x14ac:dyDescent="0.25">
      <c r="A708" s="260">
        <v>704</v>
      </c>
      <c r="B708" s="28" t="s">
        <v>11</v>
      </c>
      <c r="C708" s="29" t="s">
        <v>127</v>
      </c>
      <c r="D708" s="29"/>
      <c r="E708" s="30">
        <v>0.96376500126288867</v>
      </c>
      <c r="F708" s="75">
        <v>63841.2546</v>
      </c>
      <c r="G708" s="355">
        <v>61527.97</v>
      </c>
      <c r="H708" s="287"/>
      <c r="I708" s="271"/>
    </row>
    <row r="709" spans="1:9" x14ac:dyDescent="0.25">
      <c r="A709" s="260">
        <v>705</v>
      </c>
      <c r="B709" s="28" t="s">
        <v>11</v>
      </c>
      <c r="C709" s="29" t="s">
        <v>128</v>
      </c>
      <c r="D709" s="29"/>
      <c r="E709" s="30">
        <v>0.96376500126288867</v>
      </c>
      <c r="F709" s="75">
        <v>13208.6322</v>
      </c>
      <c r="G709" s="355">
        <v>12730.02</v>
      </c>
      <c r="H709" s="287"/>
      <c r="I709" s="271"/>
    </row>
    <row r="710" spans="1:9" x14ac:dyDescent="0.25">
      <c r="A710" s="260">
        <v>706</v>
      </c>
      <c r="B710" s="28" t="s">
        <v>11</v>
      </c>
      <c r="C710" s="29" t="s">
        <v>129</v>
      </c>
      <c r="D710" s="29"/>
      <c r="E710" s="30">
        <v>0.96376500126288867</v>
      </c>
      <c r="F710" s="75">
        <v>2734.181</v>
      </c>
      <c r="G710" s="355">
        <v>2635.11</v>
      </c>
      <c r="H710" s="287"/>
      <c r="I710" s="271"/>
    </row>
    <row r="711" spans="1:9" x14ac:dyDescent="0.25">
      <c r="A711" s="260">
        <v>707</v>
      </c>
      <c r="B711" s="28" t="s">
        <v>11</v>
      </c>
      <c r="C711" s="29" t="s">
        <v>130</v>
      </c>
      <c r="D711" s="29"/>
      <c r="E711" s="30">
        <v>0.96376500126288867</v>
      </c>
      <c r="F711" s="75">
        <v>10332.696599999999</v>
      </c>
      <c r="G711" s="355">
        <v>9958.2900000000009</v>
      </c>
      <c r="H711" s="287"/>
      <c r="I711" s="271"/>
    </row>
    <row r="712" spans="1:9" x14ac:dyDescent="0.25">
      <c r="A712" s="260">
        <v>708</v>
      </c>
      <c r="B712" s="28" t="s">
        <v>11</v>
      </c>
      <c r="C712" s="29" t="s">
        <v>131</v>
      </c>
      <c r="D712" s="29"/>
      <c r="E712" s="30">
        <v>0.96376500126288867</v>
      </c>
      <c r="F712" s="75">
        <v>1223.5596</v>
      </c>
      <c r="G712" s="355">
        <v>1179.22</v>
      </c>
      <c r="H712" s="287"/>
      <c r="I712" s="271"/>
    </row>
    <row r="713" spans="1:9" x14ac:dyDescent="0.25">
      <c r="A713" s="260">
        <v>709</v>
      </c>
      <c r="B713" s="28" t="s">
        <v>11</v>
      </c>
      <c r="C713" s="29" t="s">
        <v>132</v>
      </c>
      <c r="D713" s="29"/>
      <c r="E713" s="30">
        <v>0.96376500126288867</v>
      </c>
      <c r="F713" s="75">
        <v>127.53660000000001</v>
      </c>
      <c r="G713" s="355">
        <v>122.92</v>
      </c>
      <c r="H713" s="225"/>
      <c r="I713" s="271"/>
    </row>
    <row r="714" spans="1:9" x14ac:dyDescent="0.25">
      <c r="A714" s="260">
        <v>710</v>
      </c>
      <c r="B714" s="28" t="s">
        <v>11</v>
      </c>
      <c r="C714" s="29" t="s">
        <v>133</v>
      </c>
      <c r="D714" s="29"/>
      <c r="E714" s="30">
        <v>0.96376500126288867</v>
      </c>
      <c r="F714" s="75">
        <v>24.3325</v>
      </c>
      <c r="G714" s="355">
        <v>23.45</v>
      </c>
      <c r="H714" s="225"/>
      <c r="I714" s="271"/>
    </row>
    <row r="715" spans="1:9" x14ac:dyDescent="0.25">
      <c r="A715" s="260">
        <v>711</v>
      </c>
      <c r="B715" s="28" t="s">
        <v>11</v>
      </c>
      <c r="C715" s="29" t="s">
        <v>134</v>
      </c>
      <c r="D715" s="29"/>
      <c r="E715" s="30">
        <v>0.96376500126288867</v>
      </c>
      <c r="F715" s="75">
        <v>22.0032</v>
      </c>
      <c r="G715" s="355">
        <v>21.21</v>
      </c>
      <c r="H715" s="225"/>
      <c r="I715" s="271"/>
    </row>
    <row r="716" spans="1:9" x14ac:dyDescent="0.25">
      <c r="A716" s="260">
        <v>712</v>
      </c>
      <c r="B716" s="28" t="s">
        <v>11</v>
      </c>
      <c r="C716" s="29" t="s">
        <v>135</v>
      </c>
      <c r="D716" s="29"/>
      <c r="E716" s="30">
        <v>0.96376500126288867</v>
      </c>
      <c r="F716" s="75">
        <v>1.2105999999999999</v>
      </c>
      <c r="G716" s="355">
        <v>1.17</v>
      </c>
      <c r="H716" s="225"/>
      <c r="I716" s="271"/>
    </row>
    <row r="717" spans="1:9" x14ac:dyDescent="0.25">
      <c r="A717" s="260">
        <v>713</v>
      </c>
      <c r="B717" s="28" t="s">
        <v>11</v>
      </c>
      <c r="C717" s="29" t="s">
        <v>136</v>
      </c>
      <c r="D717" s="29"/>
      <c r="E717" s="30">
        <v>0.96376500126288867</v>
      </c>
      <c r="F717" s="75">
        <v>33.68</v>
      </c>
      <c r="G717" s="355">
        <v>32.46</v>
      </c>
      <c r="H717" s="225"/>
      <c r="I717" s="271"/>
    </row>
    <row r="718" spans="1:9" x14ac:dyDescent="0.25">
      <c r="A718" s="260">
        <v>714</v>
      </c>
      <c r="B718" s="28" t="s">
        <v>11</v>
      </c>
      <c r="C718" s="29" t="s">
        <v>137</v>
      </c>
      <c r="D718" s="29"/>
      <c r="E718" s="30">
        <v>0.96376500126288867</v>
      </c>
      <c r="F718" s="75">
        <v>376.44909999999999</v>
      </c>
      <c r="G718" s="355">
        <v>362.81</v>
      </c>
      <c r="H718" s="225"/>
      <c r="I718" s="271"/>
    </row>
    <row r="719" spans="1:9" x14ac:dyDescent="0.25">
      <c r="A719" s="260">
        <v>715</v>
      </c>
      <c r="B719" s="28" t="s">
        <v>11</v>
      </c>
      <c r="C719" s="29" t="s">
        <v>138</v>
      </c>
      <c r="D719" s="29"/>
      <c r="E719" s="30">
        <v>0.96376500126288867</v>
      </c>
      <c r="F719" s="75">
        <v>480.39690000000002</v>
      </c>
      <c r="G719" s="355">
        <v>462.99</v>
      </c>
      <c r="H719" s="225"/>
      <c r="I719" s="271"/>
    </row>
    <row r="720" spans="1:9" x14ac:dyDescent="0.25">
      <c r="A720" s="260">
        <v>716</v>
      </c>
      <c r="B720" s="28" t="s">
        <v>11</v>
      </c>
      <c r="C720" s="29" t="s">
        <v>139</v>
      </c>
      <c r="D720" s="29"/>
      <c r="E720" s="30">
        <v>0.96376500126288867</v>
      </c>
      <c r="F720" s="75">
        <v>325.58980000000003</v>
      </c>
      <c r="G720" s="355">
        <v>313.79000000000002</v>
      </c>
      <c r="H720" s="225"/>
      <c r="I720" s="271"/>
    </row>
    <row r="721" spans="1:9" x14ac:dyDescent="0.25">
      <c r="A721" s="260">
        <v>717</v>
      </c>
      <c r="B721" s="28" t="s">
        <v>11</v>
      </c>
      <c r="C721" s="29" t="s">
        <v>140</v>
      </c>
      <c r="D721" s="29"/>
      <c r="E721" s="30">
        <v>0.96376500126288867</v>
      </c>
      <c r="F721" s="75">
        <v>42.563600000000001</v>
      </c>
      <c r="G721" s="355">
        <v>41.02</v>
      </c>
      <c r="H721" s="225"/>
      <c r="I721" s="271"/>
    </row>
    <row r="722" spans="1:9" x14ac:dyDescent="0.25">
      <c r="A722" s="260">
        <v>718</v>
      </c>
      <c r="B722" s="28" t="s">
        <v>11</v>
      </c>
      <c r="C722" s="29" t="s">
        <v>141</v>
      </c>
      <c r="D722" s="29"/>
      <c r="E722" s="30">
        <v>0.96376500126288867</v>
      </c>
      <c r="F722" s="75">
        <v>0</v>
      </c>
      <c r="G722" s="355">
        <v>0</v>
      </c>
      <c r="H722" s="225"/>
      <c r="I722" s="271"/>
    </row>
    <row r="723" spans="1:9" x14ac:dyDescent="0.25">
      <c r="A723" s="260">
        <v>719</v>
      </c>
      <c r="B723" s="28" t="s">
        <v>11</v>
      </c>
      <c r="C723" s="29" t="s">
        <v>142</v>
      </c>
      <c r="D723" s="29"/>
      <c r="E723" s="30">
        <v>0.96376500126288867</v>
      </c>
      <c r="F723" s="75">
        <v>11.2171</v>
      </c>
      <c r="G723" s="355">
        <v>10.81</v>
      </c>
      <c r="H723" s="225"/>
      <c r="I723" s="271"/>
    </row>
    <row r="724" spans="1:9" x14ac:dyDescent="0.25">
      <c r="A724" s="260">
        <v>720</v>
      </c>
      <c r="B724" s="24" t="s">
        <v>11</v>
      </c>
      <c r="C724" s="29" t="s">
        <v>143</v>
      </c>
      <c r="D724" s="29"/>
      <c r="E724" s="30">
        <v>0.96376500126288867</v>
      </c>
      <c r="F724" s="75">
        <v>77.430000000000007</v>
      </c>
      <c r="G724" s="355">
        <v>74.62</v>
      </c>
      <c r="H724" s="225"/>
      <c r="I724" s="271"/>
    </row>
    <row r="725" spans="1:9" x14ac:dyDescent="0.25">
      <c r="A725" s="260">
        <v>721</v>
      </c>
      <c r="B725" s="24" t="s">
        <v>11</v>
      </c>
      <c r="C725" s="29" t="s">
        <v>144</v>
      </c>
      <c r="D725" s="29"/>
      <c r="E725" s="30">
        <v>0.96376500126288867</v>
      </c>
      <c r="F725" s="75">
        <v>8.3310999999999993</v>
      </c>
      <c r="G725" s="355">
        <v>8.0299999999999994</v>
      </c>
      <c r="H725" s="225"/>
      <c r="I725" s="271"/>
    </row>
    <row r="726" spans="1:9" x14ac:dyDescent="0.25">
      <c r="A726" s="260">
        <v>722</v>
      </c>
      <c r="B726" s="24" t="s">
        <v>11</v>
      </c>
      <c r="C726" s="29" t="s">
        <v>145</v>
      </c>
      <c r="D726" s="29"/>
      <c r="E726" s="30">
        <v>0.96376500126288867</v>
      </c>
      <c r="F726" s="75">
        <v>27.19</v>
      </c>
      <c r="G726" s="355">
        <v>26.2</v>
      </c>
      <c r="H726" s="225"/>
      <c r="I726" s="271"/>
    </row>
    <row r="727" spans="1:9" x14ac:dyDescent="0.25">
      <c r="A727" s="260">
        <v>723</v>
      </c>
      <c r="B727" s="24" t="s">
        <v>11</v>
      </c>
      <c r="C727" s="29" t="s">
        <v>146</v>
      </c>
      <c r="D727" s="29"/>
      <c r="E727" s="30">
        <v>0.96376500126288867</v>
      </c>
      <c r="F727" s="75">
        <v>42.404000000000003</v>
      </c>
      <c r="G727" s="355">
        <v>40.869999999999997</v>
      </c>
      <c r="H727" s="225"/>
      <c r="I727" s="271"/>
    </row>
    <row r="728" spans="1:9" x14ac:dyDescent="0.25">
      <c r="A728" s="260">
        <v>724</v>
      </c>
      <c r="B728" s="24" t="s">
        <v>11</v>
      </c>
      <c r="C728" s="29" t="s">
        <v>299</v>
      </c>
      <c r="D728" s="29"/>
      <c r="E728" s="30">
        <v>0.96376500126288867</v>
      </c>
      <c r="F728" s="75">
        <v>298.66800000000001</v>
      </c>
      <c r="G728" s="355">
        <v>287.85000000000002</v>
      </c>
      <c r="H728" s="225"/>
      <c r="I728" s="271"/>
    </row>
    <row r="729" spans="1:9" x14ac:dyDescent="0.25">
      <c r="A729" s="260">
        <v>725</v>
      </c>
      <c r="B729" s="24" t="s">
        <v>11</v>
      </c>
      <c r="C729" s="29" t="s">
        <v>386</v>
      </c>
      <c r="D729" s="29"/>
      <c r="E729" s="30">
        <v>0.96376500126288867</v>
      </c>
      <c r="F729" s="75">
        <v>0</v>
      </c>
      <c r="G729" s="355">
        <v>0</v>
      </c>
      <c r="H729" s="225"/>
      <c r="I729" s="271"/>
    </row>
    <row r="730" spans="1:9" x14ac:dyDescent="0.25">
      <c r="A730" s="260">
        <v>726</v>
      </c>
      <c r="B730" s="24" t="s">
        <v>11</v>
      </c>
      <c r="C730" s="29" t="s">
        <v>387</v>
      </c>
      <c r="D730" s="29"/>
      <c r="E730" s="30">
        <v>0.96376500126288867</v>
      </c>
      <c r="F730" s="75">
        <v>36.99</v>
      </c>
      <c r="G730" s="355">
        <v>35.65</v>
      </c>
      <c r="H730" s="225"/>
      <c r="I730" s="271"/>
    </row>
    <row r="731" spans="1:9" x14ac:dyDescent="0.25">
      <c r="A731" s="260">
        <v>727</v>
      </c>
      <c r="B731" s="24" t="s">
        <v>11</v>
      </c>
      <c r="C731" s="29" t="s">
        <v>638</v>
      </c>
      <c r="D731" s="29"/>
      <c r="E731" s="30">
        <v>0.96376500126288867</v>
      </c>
      <c r="F731" s="75">
        <v>74.5929</v>
      </c>
      <c r="G731" s="355">
        <v>71.89</v>
      </c>
      <c r="H731" s="225"/>
      <c r="I731" s="271"/>
    </row>
    <row r="732" spans="1:9" x14ac:dyDescent="0.25">
      <c r="A732" s="260">
        <v>728</v>
      </c>
      <c r="B732" s="24" t="s">
        <v>11</v>
      </c>
      <c r="C732" s="29" t="s">
        <v>775</v>
      </c>
      <c r="D732" s="29"/>
      <c r="E732" s="30">
        <v>0.96376500126288867</v>
      </c>
      <c r="F732" s="75">
        <v>63.974800000000002</v>
      </c>
      <c r="G732" s="355">
        <v>61.66</v>
      </c>
      <c r="H732" s="225"/>
      <c r="I732" s="271"/>
    </row>
    <row r="733" spans="1:9" x14ac:dyDescent="0.25">
      <c r="A733" s="260">
        <v>729</v>
      </c>
      <c r="B733" s="24" t="s">
        <v>11</v>
      </c>
      <c r="C733" s="29" t="s">
        <v>801</v>
      </c>
      <c r="D733" s="29"/>
      <c r="E733" s="30">
        <v>0.96376500126288867</v>
      </c>
      <c r="F733" s="75">
        <v>7.9470000000000001</v>
      </c>
      <c r="G733" s="355">
        <v>7.66</v>
      </c>
      <c r="H733" s="225"/>
      <c r="I733" s="271"/>
    </row>
    <row r="734" spans="1:9" x14ac:dyDescent="0.25">
      <c r="A734" s="260">
        <v>730</v>
      </c>
      <c r="B734" s="24" t="s">
        <v>11</v>
      </c>
      <c r="C734" s="29" t="s">
        <v>883</v>
      </c>
      <c r="D734" s="29"/>
      <c r="E734" s="30">
        <v>0.96376500126288867</v>
      </c>
      <c r="F734" s="75">
        <v>59.683500000000002</v>
      </c>
      <c r="G734" s="355">
        <v>57.52</v>
      </c>
      <c r="H734" s="225"/>
      <c r="I734" s="271"/>
    </row>
    <row r="735" spans="1:9" x14ac:dyDescent="0.25">
      <c r="A735" s="260">
        <v>731</v>
      </c>
      <c r="B735" s="24" t="s">
        <v>11</v>
      </c>
      <c r="C735" s="29" t="s">
        <v>147</v>
      </c>
      <c r="D735" s="29"/>
      <c r="E735" s="30">
        <v>0.96376500126288867</v>
      </c>
      <c r="F735" s="75">
        <v>23376.223099999999</v>
      </c>
      <c r="G735" s="355">
        <v>22529.19</v>
      </c>
      <c r="H735" s="287"/>
      <c r="I735" s="271"/>
    </row>
    <row r="736" spans="1:9" ht="15.75" thickBot="1" x14ac:dyDescent="0.3">
      <c r="A736" s="260">
        <v>732</v>
      </c>
      <c r="B736" s="24" t="s">
        <v>11</v>
      </c>
      <c r="C736" s="29" t="s">
        <v>148</v>
      </c>
      <c r="D736" s="29"/>
      <c r="E736" s="272">
        <v>0.96376500126288867</v>
      </c>
      <c r="F736" s="75">
        <v>7253.3414000000002</v>
      </c>
      <c r="G736" s="355">
        <v>6990.52</v>
      </c>
      <c r="H736" s="287"/>
      <c r="I736" s="271"/>
    </row>
    <row r="737" spans="1:10" ht="15.75" thickBot="1" x14ac:dyDescent="0.3">
      <c r="A737" s="261"/>
      <c r="B737" s="64" t="s">
        <v>11</v>
      </c>
      <c r="C737" s="65" t="s">
        <v>260</v>
      </c>
      <c r="D737" s="65"/>
      <c r="E737" s="65"/>
      <c r="F737" s="67">
        <v>550780.79249999998</v>
      </c>
      <c r="G737" s="353">
        <v>530823.2699999999</v>
      </c>
      <c r="I737" s="271"/>
    </row>
    <row r="738" spans="1:10" x14ac:dyDescent="0.25">
      <c r="A738" s="259">
        <v>733</v>
      </c>
      <c r="B738" s="25" t="s">
        <v>10</v>
      </c>
      <c r="C738" s="26" t="s">
        <v>973</v>
      </c>
      <c r="D738" s="26"/>
      <c r="E738" s="274">
        <v>0.54362306547192474</v>
      </c>
      <c r="F738" s="249">
        <v>6.9349096331976185E-5</v>
      </c>
      <c r="G738" s="356">
        <v>38.29</v>
      </c>
      <c r="H738" s="371"/>
      <c r="I738" s="271"/>
      <c r="J738" s="372"/>
    </row>
    <row r="739" spans="1:10" x14ac:dyDescent="0.25">
      <c r="A739" s="260">
        <v>734</v>
      </c>
      <c r="B739" s="28" t="s">
        <v>10</v>
      </c>
      <c r="C739" s="29" t="s">
        <v>149</v>
      </c>
      <c r="D739" s="29"/>
      <c r="E739" s="246">
        <v>0.54362306547192474</v>
      </c>
      <c r="F739" s="248">
        <v>5.8276180967318557E-3</v>
      </c>
      <c r="G739" s="356">
        <v>3217.83</v>
      </c>
      <c r="H739" s="371"/>
      <c r="I739" s="271"/>
      <c r="J739" s="372"/>
    </row>
    <row r="740" spans="1:10" x14ac:dyDescent="0.25">
      <c r="A740" s="260">
        <v>735</v>
      </c>
      <c r="B740" s="28" t="s">
        <v>10</v>
      </c>
      <c r="C740" s="29" t="s">
        <v>150</v>
      </c>
      <c r="D740" s="29"/>
      <c r="E740" s="246">
        <v>0.54362306547192474</v>
      </c>
      <c r="F740" s="248">
        <v>2.0933167314093601E-2</v>
      </c>
      <c r="G740" s="356">
        <v>11558.65</v>
      </c>
      <c r="H740" s="371"/>
      <c r="I740" s="271"/>
      <c r="J740" s="372"/>
    </row>
    <row r="741" spans="1:10" x14ac:dyDescent="0.25">
      <c r="A741" s="260">
        <v>736</v>
      </c>
      <c r="B741" s="28" t="s">
        <v>10</v>
      </c>
      <c r="C741" s="29" t="s">
        <v>893</v>
      </c>
      <c r="D741" s="29"/>
      <c r="E741" s="246">
        <v>0.54362306547192474</v>
      </c>
      <c r="F741" s="248">
        <v>1.1073217694301403E-3</v>
      </c>
      <c r="G741" s="356">
        <v>611.42999999999995</v>
      </c>
      <c r="H741" s="371"/>
      <c r="I741" s="271"/>
      <c r="J741" s="372"/>
    </row>
    <row r="742" spans="1:10" x14ac:dyDescent="0.25">
      <c r="A742" s="260">
        <v>737</v>
      </c>
      <c r="B742" s="28" t="s">
        <v>10</v>
      </c>
      <c r="C742" s="29" t="s">
        <v>151</v>
      </c>
      <c r="D742" s="29"/>
      <c r="E742" s="246">
        <v>0.54362306547192474</v>
      </c>
      <c r="F742" s="248">
        <v>8.3101384952049925E-2</v>
      </c>
      <c r="G742" s="356">
        <v>45886.020000000004</v>
      </c>
      <c r="H742" s="371"/>
      <c r="I742" s="271"/>
      <c r="J742" s="372"/>
    </row>
    <row r="743" spans="1:10" x14ac:dyDescent="0.25">
      <c r="A743" s="260">
        <v>738</v>
      </c>
      <c r="B743" s="28" t="s">
        <v>10</v>
      </c>
      <c r="C743" s="29" t="s">
        <v>152</v>
      </c>
      <c r="D743" s="29"/>
      <c r="E743" s="246">
        <v>0.54362306547192474</v>
      </c>
      <c r="F743" s="248">
        <v>2.167262160592277E-3</v>
      </c>
      <c r="G743" s="356">
        <v>1196.69</v>
      </c>
      <c r="H743" s="371"/>
      <c r="I743" s="271"/>
      <c r="J743" s="372"/>
    </row>
    <row r="744" spans="1:10" x14ac:dyDescent="0.25">
      <c r="A744" s="260">
        <v>739</v>
      </c>
      <c r="B744" s="28" t="s">
        <v>10</v>
      </c>
      <c r="C744" s="29" t="s">
        <v>153</v>
      </c>
      <c r="D744" s="29"/>
      <c r="E744" s="246">
        <v>0.54362306547192474</v>
      </c>
      <c r="F744" s="248">
        <v>4.6043543025320918E-4</v>
      </c>
      <c r="G744" s="356">
        <v>254.24</v>
      </c>
      <c r="H744" s="371"/>
      <c r="I744" s="271"/>
      <c r="J744" s="372"/>
    </row>
    <row r="745" spans="1:10" x14ac:dyDescent="0.25">
      <c r="A745" s="260">
        <v>740</v>
      </c>
      <c r="B745" s="28" t="s">
        <v>10</v>
      </c>
      <c r="C745" s="29" t="s">
        <v>154</v>
      </c>
      <c r="D745" s="29"/>
      <c r="E745" s="246">
        <v>0.54362306547192474</v>
      </c>
      <c r="F745" s="248">
        <v>3.9889015369363831E-2</v>
      </c>
      <c r="G745" s="356">
        <v>22025.48</v>
      </c>
      <c r="H745" s="371"/>
      <c r="I745" s="271"/>
      <c r="J745" s="372"/>
    </row>
    <row r="746" spans="1:10" x14ac:dyDescent="0.25">
      <c r="A746" s="260">
        <v>741</v>
      </c>
      <c r="B746" s="28" t="s">
        <v>10</v>
      </c>
      <c r="C746" s="29" t="s">
        <v>794</v>
      </c>
      <c r="D746" s="29"/>
      <c r="E746" s="246">
        <v>0.54362306547192474</v>
      </c>
      <c r="F746" s="248">
        <v>1.556413850068542E-3</v>
      </c>
      <c r="G746" s="356">
        <v>859.4</v>
      </c>
      <c r="H746" s="371"/>
      <c r="I746" s="271"/>
      <c r="J746" s="372"/>
    </row>
    <row r="747" spans="1:10" x14ac:dyDescent="0.25">
      <c r="A747" s="260">
        <v>742</v>
      </c>
      <c r="B747" s="28" t="s">
        <v>10</v>
      </c>
      <c r="C747" s="29" t="s">
        <v>155</v>
      </c>
      <c r="D747" s="29"/>
      <c r="E747" s="246">
        <v>0.54362306547192474</v>
      </c>
      <c r="F747" s="248">
        <v>1.1441572705023786E-2</v>
      </c>
      <c r="G747" s="356">
        <v>6317.68</v>
      </c>
      <c r="H747" s="371"/>
      <c r="I747" s="271"/>
      <c r="J747" s="372"/>
    </row>
    <row r="748" spans="1:10" x14ac:dyDescent="0.25">
      <c r="A748" s="260">
        <v>743</v>
      </c>
      <c r="B748" s="28" t="s">
        <v>10</v>
      </c>
      <c r="C748" s="29" t="s">
        <v>156</v>
      </c>
      <c r="D748" s="29"/>
      <c r="E748" s="246">
        <v>0.54362306547192474</v>
      </c>
      <c r="F748" s="248">
        <v>3.4785837839500944E-3</v>
      </c>
      <c r="G748" s="356">
        <v>1920.77</v>
      </c>
      <c r="H748" s="371"/>
      <c r="I748" s="271"/>
      <c r="J748" s="372"/>
    </row>
    <row r="749" spans="1:10" x14ac:dyDescent="0.25">
      <c r="A749" s="260">
        <v>744</v>
      </c>
      <c r="B749" s="28" t="s">
        <v>10</v>
      </c>
      <c r="C749" s="29" t="s">
        <v>157</v>
      </c>
      <c r="D749" s="29"/>
      <c r="E749" s="246">
        <v>0.54362306547192474</v>
      </c>
      <c r="F749" s="248">
        <v>3.8044505524379789E-2</v>
      </c>
      <c r="G749" s="356">
        <v>21007</v>
      </c>
      <c r="H749" s="371"/>
      <c r="I749" s="271"/>
      <c r="J749" s="372"/>
    </row>
    <row r="750" spans="1:10" x14ac:dyDescent="0.25">
      <c r="A750" s="260">
        <v>745</v>
      </c>
      <c r="B750" s="28" t="s">
        <v>10</v>
      </c>
      <c r="C750" s="29" t="s">
        <v>795</v>
      </c>
      <c r="D750" s="29"/>
      <c r="E750" s="246">
        <v>0.54362306547192474</v>
      </c>
      <c r="F750" s="248">
        <v>5.2780501056566929E-3</v>
      </c>
      <c r="G750" s="356">
        <v>2914.38</v>
      </c>
      <c r="H750" s="371"/>
      <c r="I750" s="271"/>
      <c r="J750" s="372"/>
    </row>
    <row r="751" spans="1:10" x14ac:dyDescent="0.25">
      <c r="A751" s="260">
        <v>746</v>
      </c>
      <c r="B751" s="28" t="s">
        <v>10</v>
      </c>
      <c r="C751" s="29" t="s">
        <v>843</v>
      </c>
      <c r="D751" s="29"/>
      <c r="E751" s="246">
        <v>0.54362306547192474</v>
      </c>
      <c r="F751" s="248">
        <v>3.4845687955843284E-3</v>
      </c>
      <c r="G751" s="356">
        <v>1924.07</v>
      </c>
      <c r="H751" s="371"/>
      <c r="I751" s="271"/>
      <c r="J751" s="372"/>
    </row>
    <row r="752" spans="1:10" x14ac:dyDescent="0.25">
      <c r="A752" s="260">
        <v>747</v>
      </c>
      <c r="B752" s="28" t="s">
        <v>10</v>
      </c>
      <c r="C752" s="29" t="s">
        <v>158</v>
      </c>
      <c r="D752" s="29"/>
      <c r="E752" s="246">
        <v>0.54362306547192474</v>
      </c>
      <c r="F752" s="248">
        <v>3.6117232467415897E-3</v>
      </c>
      <c r="G752" s="356">
        <v>1994.28</v>
      </c>
      <c r="H752" s="371"/>
      <c r="I752" s="271"/>
      <c r="J752" s="372"/>
    </row>
    <row r="753" spans="1:10" x14ac:dyDescent="0.25">
      <c r="A753" s="260">
        <v>748</v>
      </c>
      <c r="B753" s="28" t="s">
        <v>10</v>
      </c>
      <c r="C753" s="29" t="s">
        <v>904</v>
      </c>
      <c r="D753" s="29"/>
      <c r="E753" s="246">
        <v>0.54362306547192474</v>
      </c>
      <c r="F753" s="248">
        <v>1.6841940380197668E-2</v>
      </c>
      <c r="G753" s="356">
        <v>9299.6</v>
      </c>
      <c r="H753" s="371"/>
      <c r="I753" s="271"/>
      <c r="J753" s="372"/>
    </row>
    <row r="754" spans="1:10" x14ac:dyDescent="0.25">
      <c r="A754" s="260">
        <v>749</v>
      </c>
      <c r="B754" s="28" t="s">
        <v>10</v>
      </c>
      <c r="C754" s="29" t="s">
        <v>974</v>
      </c>
      <c r="D754" s="29"/>
      <c r="E754" s="246">
        <v>0.54362306547192474</v>
      </c>
      <c r="F754" s="248">
        <v>9.7543891810191029E-3</v>
      </c>
      <c r="G754" s="356">
        <v>5386.07</v>
      </c>
      <c r="H754" s="371"/>
      <c r="I754" s="271"/>
      <c r="J754" s="372"/>
    </row>
    <row r="755" spans="1:10" x14ac:dyDescent="0.25">
      <c r="A755" s="260">
        <v>750</v>
      </c>
      <c r="B755" s="28" t="s">
        <v>10</v>
      </c>
      <c r="C755" s="29" t="s">
        <v>912</v>
      </c>
      <c r="D755" s="29"/>
      <c r="E755" s="246">
        <v>0.54362306547192474</v>
      </c>
      <c r="F755" s="248">
        <v>1.492974565925672E-3</v>
      </c>
      <c r="G755" s="356">
        <v>824.37</v>
      </c>
      <c r="H755" s="371"/>
      <c r="I755" s="271"/>
      <c r="J755" s="372"/>
    </row>
    <row r="756" spans="1:10" x14ac:dyDescent="0.25">
      <c r="A756" s="260">
        <v>751</v>
      </c>
      <c r="B756" s="28" t="s">
        <v>10</v>
      </c>
      <c r="C756" s="29" t="s">
        <v>894</v>
      </c>
      <c r="D756" s="29"/>
      <c r="E756" s="246">
        <v>0.54362306547192474</v>
      </c>
      <c r="F756" s="248">
        <v>2.0143958000672264E-3</v>
      </c>
      <c r="G756" s="356">
        <v>1112.29</v>
      </c>
      <c r="H756" s="371"/>
      <c r="I756" s="271"/>
      <c r="J756" s="372"/>
    </row>
    <row r="757" spans="1:10" x14ac:dyDescent="0.25">
      <c r="A757" s="260">
        <v>752</v>
      </c>
      <c r="B757" s="28" t="s">
        <v>10</v>
      </c>
      <c r="C757" s="29" t="s">
        <v>159</v>
      </c>
      <c r="D757" s="29"/>
      <c r="E757" s="246">
        <v>0.54362306547192474</v>
      </c>
      <c r="F757" s="248">
        <v>4.6678014691342237E-2</v>
      </c>
      <c r="G757" s="356">
        <v>25774.15</v>
      </c>
      <c r="H757" s="371"/>
      <c r="I757" s="271"/>
      <c r="J757" s="372"/>
    </row>
    <row r="758" spans="1:10" x14ac:dyDescent="0.25">
      <c r="A758" s="262">
        <v>753</v>
      </c>
      <c r="B758" s="28" t="s">
        <v>10</v>
      </c>
      <c r="C758" s="142" t="s">
        <v>160</v>
      </c>
      <c r="D758" s="142"/>
      <c r="E758" s="247">
        <v>0.54362306547192474</v>
      </c>
      <c r="F758" s="248">
        <v>1.0313513570874761E-2</v>
      </c>
      <c r="G758" s="356">
        <v>5694.8</v>
      </c>
      <c r="H758" s="371"/>
      <c r="I758" s="271"/>
      <c r="J758" s="372"/>
    </row>
    <row r="759" spans="1:10" x14ac:dyDescent="0.25">
      <c r="A759" s="260">
        <v>754</v>
      </c>
      <c r="B759" s="28" t="s">
        <v>10</v>
      </c>
      <c r="C759" s="29" t="s">
        <v>161</v>
      </c>
      <c r="D759" s="29"/>
      <c r="E759" s="246">
        <v>0.54362306547192474</v>
      </c>
      <c r="F759" s="248">
        <v>1.0263140038187844E-2</v>
      </c>
      <c r="G759" s="356">
        <v>5666.99</v>
      </c>
      <c r="H759" s="371"/>
      <c r="I759" s="271"/>
      <c r="J759" s="372"/>
    </row>
    <row r="760" spans="1:10" x14ac:dyDescent="0.25">
      <c r="A760" s="260">
        <v>755</v>
      </c>
      <c r="B760" s="28" t="s">
        <v>10</v>
      </c>
      <c r="C760" s="29" t="s">
        <v>162</v>
      </c>
      <c r="D760" s="29"/>
      <c r="E760" s="246">
        <v>0.54362306547192474</v>
      </c>
      <c r="F760" s="248">
        <v>4.7775128047677692E-3</v>
      </c>
      <c r="G760" s="356">
        <v>2637.99</v>
      </c>
      <c r="H760" s="371"/>
      <c r="I760" s="271"/>
      <c r="J760" s="372"/>
    </row>
    <row r="761" spans="1:10" x14ac:dyDescent="0.25">
      <c r="A761" s="260">
        <v>756</v>
      </c>
      <c r="B761" s="28" t="s">
        <v>10</v>
      </c>
      <c r="C761" s="29" t="s">
        <v>975</v>
      </c>
      <c r="D761" s="29"/>
      <c r="E761" s="246">
        <v>0.54362306547192474</v>
      </c>
      <c r="F761" s="248">
        <v>1.9110094433970372E-4</v>
      </c>
      <c r="G761" s="356">
        <v>105.52</v>
      </c>
      <c r="H761" s="371"/>
      <c r="I761" s="271"/>
      <c r="J761" s="372"/>
    </row>
    <row r="762" spans="1:10" x14ac:dyDescent="0.25">
      <c r="A762" s="260">
        <v>757</v>
      </c>
      <c r="B762" s="28" t="s">
        <v>10</v>
      </c>
      <c r="C762" s="29" t="s">
        <v>163</v>
      </c>
      <c r="D762" s="29"/>
      <c r="E762" s="246">
        <v>0.54362306547192474</v>
      </c>
      <c r="F762" s="248">
        <v>0.15313646770537878</v>
      </c>
      <c r="G762" s="356">
        <v>84557.22</v>
      </c>
      <c r="H762" s="371"/>
      <c r="I762" s="271"/>
      <c r="J762" s="372"/>
    </row>
    <row r="763" spans="1:10" x14ac:dyDescent="0.25">
      <c r="A763" s="260">
        <v>758</v>
      </c>
      <c r="B763" s="28" t="s">
        <v>10</v>
      </c>
      <c r="C763" s="29" t="s">
        <v>164</v>
      </c>
      <c r="D763" s="29"/>
      <c r="E763" s="246">
        <v>0.54362306547192474</v>
      </c>
      <c r="F763" s="248">
        <v>0.13768438109161188</v>
      </c>
      <c r="G763" s="356">
        <v>76025.06</v>
      </c>
      <c r="H763" s="371"/>
      <c r="I763" s="271"/>
      <c r="J763" s="372"/>
    </row>
    <row r="764" spans="1:10" x14ac:dyDescent="0.25">
      <c r="A764" s="260">
        <v>759</v>
      </c>
      <c r="B764" s="28" t="s">
        <v>10</v>
      </c>
      <c r="C764" s="29" t="s">
        <v>940</v>
      </c>
      <c r="D764" s="29"/>
      <c r="E764" s="246">
        <v>0.54362306547192474</v>
      </c>
      <c r="F764" s="248">
        <v>0.31618720370305764</v>
      </c>
      <c r="G764" s="356">
        <v>174588.78</v>
      </c>
      <c r="H764" s="371"/>
      <c r="I764" s="271"/>
      <c r="J764" s="372"/>
    </row>
    <row r="765" spans="1:10" x14ac:dyDescent="0.25">
      <c r="A765" s="260">
        <v>760</v>
      </c>
      <c r="B765" s="28" t="s">
        <v>10</v>
      </c>
      <c r="C765" s="29" t="s">
        <v>165</v>
      </c>
      <c r="D765" s="29"/>
      <c r="E765" s="246">
        <v>0.54362306547192474</v>
      </c>
      <c r="F765" s="248">
        <v>9.3943717544636533E-4</v>
      </c>
      <c r="G765" s="356">
        <v>518.73</v>
      </c>
      <c r="H765" s="371"/>
      <c r="I765" s="271"/>
      <c r="J765" s="372"/>
    </row>
    <row r="766" spans="1:10" x14ac:dyDescent="0.25">
      <c r="A766" s="260">
        <v>761</v>
      </c>
      <c r="B766" s="28" t="s">
        <v>10</v>
      </c>
      <c r="C766" s="29" t="s">
        <v>166</v>
      </c>
      <c r="D766" s="29"/>
      <c r="E766" s="246">
        <v>0.54362306547192474</v>
      </c>
      <c r="F766" s="248">
        <v>1.7395523846042341E-7</v>
      </c>
      <c r="G766" s="356">
        <v>0.1</v>
      </c>
      <c r="H766" s="371"/>
      <c r="I766" s="271"/>
      <c r="J766" s="372"/>
    </row>
    <row r="767" spans="1:10" x14ac:dyDescent="0.25">
      <c r="A767" s="260">
        <v>762</v>
      </c>
      <c r="B767" s="28" t="s">
        <v>10</v>
      </c>
      <c r="C767" s="29" t="s">
        <v>167</v>
      </c>
      <c r="D767" s="29"/>
      <c r="E767" s="246">
        <v>0.54362306547192474</v>
      </c>
      <c r="F767" s="248">
        <v>1.083255957160267E-8</v>
      </c>
      <c r="G767" s="356">
        <v>0.01</v>
      </c>
      <c r="H767" s="371"/>
      <c r="I767" s="271"/>
      <c r="J767" s="372"/>
    </row>
    <row r="768" spans="1:10" x14ac:dyDescent="0.25">
      <c r="A768" s="260">
        <v>763</v>
      </c>
      <c r="B768" s="28" t="s">
        <v>10</v>
      </c>
      <c r="C768" s="29" t="s">
        <v>354</v>
      </c>
      <c r="D768" s="29"/>
      <c r="E768" s="246">
        <v>0.54362306547192474</v>
      </c>
      <c r="F768" s="248">
        <v>1.6997498854653654E-6</v>
      </c>
      <c r="G768" s="356">
        <v>0.94</v>
      </c>
      <c r="H768" s="371"/>
      <c r="I768" s="271"/>
      <c r="J768" s="372"/>
    </row>
    <row r="769" spans="1:10" x14ac:dyDescent="0.25">
      <c r="A769" s="260">
        <v>764</v>
      </c>
      <c r="B769" s="28" t="s">
        <v>10</v>
      </c>
      <c r="C769" s="29" t="s">
        <v>168</v>
      </c>
      <c r="D769" s="29"/>
      <c r="E769" s="246">
        <v>0.54362306547192474</v>
      </c>
      <c r="F769" s="248">
        <v>1.8719623056120052E-6</v>
      </c>
      <c r="G769" s="356">
        <v>1.03</v>
      </c>
      <c r="H769" s="371"/>
      <c r="I769" s="271"/>
      <c r="J769" s="372"/>
    </row>
    <row r="770" spans="1:10" x14ac:dyDescent="0.25">
      <c r="A770" s="260">
        <v>765</v>
      </c>
      <c r="B770" s="28" t="s">
        <v>10</v>
      </c>
      <c r="C770" s="29" t="s">
        <v>169</v>
      </c>
      <c r="D770" s="29"/>
      <c r="E770" s="246">
        <v>0.54362306547192474</v>
      </c>
      <c r="F770" s="248">
        <v>3.0190037768543407E-6</v>
      </c>
      <c r="G770" s="356">
        <v>1.67</v>
      </c>
      <c r="H770" s="371"/>
      <c r="I770" s="271"/>
      <c r="J770" s="372"/>
    </row>
    <row r="771" spans="1:10" x14ac:dyDescent="0.25">
      <c r="A771" s="260">
        <v>766</v>
      </c>
      <c r="B771" s="28" t="s">
        <v>10</v>
      </c>
      <c r="C771" s="29" t="s">
        <v>170</v>
      </c>
      <c r="D771" s="29"/>
      <c r="E771" s="246">
        <v>0.54362306547192474</v>
      </c>
      <c r="F771" s="248">
        <v>6.3122106581390767E-6</v>
      </c>
      <c r="G771" s="356">
        <v>3.49</v>
      </c>
      <c r="H771" s="371"/>
      <c r="I771" s="271"/>
      <c r="J771" s="372"/>
    </row>
    <row r="772" spans="1:10" x14ac:dyDescent="0.25">
      <c r="A772" s="260">
        <v>767</v>
      </c>
      <c r="B772" s="28" t="s">
        <v>10</v>
      </c>
      <c r="C772" s="29" t="s">
        <v>171</v>
      </c>
      <c r="D772" s="29"/>
      <c r="E772" s="246">
        <v>0.54362306547192474</v>
      </c>
      <c r="F772" s="248">
        <v>1.0831055031126434E-7</v>
      </c>
      <c r="G772" s="356">
        <v>0.06</v>
      </c>
      <c r="H772" s="371"/>
      <c r="I772" s="271"/>
      <c r="J772" s="372"/>
    </row>
    <row r="773" spans="1:10" x14ac:dyDescent="0.25">
      <c r="A773" s="260">
        <v>768</v>
      </c>
      <c r="B773" s="28" t="s">
        <v>10</v>
      </c>
      <c r="C773" s="29" t="s">
        <v>172</v>
      </c>
      <c r="D773" s="29"/>
      <c r="E773" s="246">
        <v>0.54362306547192474</v>
      </c>
      <c r="F773" s="248">
        <v>1.3292213675349212E-8</v>
      </c>
      <c r="G773" s="356">
        <v>0.01</v>
      </c>
      <c r="H773" s="371"/>
      <c r="I773" s="271"/>
      <c r="J773" s="372"/>
    </row>
    <row r="774" spans="1:10" x14ac:dyDescent="0.25">
      <c r="A774" s="260">
        <v>769</v>
      </c>
      <c r="B774" s="28" t="s">
        <v>10</v>
      </c>
      <c r="C774" s="29" t="s">
        <v>981</v>
      </c>
      <c r="D774" s="29"/>
      <c r="E774" s="246">
        <v>0.54362306547192474</v>
      </c>
      <c r="F774" s="248">
        <v>2.77236623910037E-6</v>
      </c>
      <c r="G774" s="356">
        <v>1.53</v>
      </c>
      <c r="H774" s="371"/>
      <c r="I774" s="271"/>
      <c r="J774" s="372"/>
    </row>
    <row r="775" spans="1:10" x14ac:dyDescent="0.25">
      <c r="A775" s="260">
        <v>770</v>
      </c>
      <c r="B775" s="28" t="s">
        <v>10</v>
      </c>
      <c r="C775" s="29" t="s">
        <v>173</v>
      </c>
      <c r="D775" s="29"/>
      <c r="E775" s="246">
        <v>0.54362306547192474</v>
      </c>
      <c r="F775" s="248">
        <v>1.4026880477343968E-7</v>
      </c>
      <c r="G775" s="356">
        <v>0.08</v>
      </c>
      <c r="H775" s="371"/>
      <c r="I775" s="271"/>
      <c r="J775" s="372"/>
    </row>
    <row r="776" spans="1:10" x14ac:dyDescent="0.25">
      <c r="A776" s="260">
        <v>771</v>
      </c>
      <c r="B776" s="28" t="s">
        <v>10</v>
      </c>
      <c r="C776" s="29" t="s">
        <v>174</v>
      </c>
      <c r="D776" s="29"/>
      <c r="E776" s="246">
        <v>0.54362306547192474</v>
      </c>
      <c r="F776" s="248">
        <v>5.628980581762631E-7</v>
      </c>
      <c r="G776" s="356">
        <v>0.31</v>
      </c>
      <c r="H776" s="371"/>
      <c r="I776" s="271"/>
      <c r="J776" s="372"/>
    </row>
    <row r="777" spans="1:10" x14ac:dyDescent="0.25">
      <c r="A777" s="260">
        <v>772</v>
      </c>
      <c r="B777" s="28" t="s">
        <v>10</v>
      </c>
      <c r="C777" s="29" t="s">
        <v>639</v>
      </c>
      <c r="D777" s="29"/>
      <c r="E777" s="246">
        <v>0.54362306547192474</v>
      </c>
      <c r="F777" s="248">
        <v>7.7382175488269824E-8</v>
      </c>
      <c r="G777" s="356">
        <v>0.04</v>
      </c>
      <c r="H777" s="371"/>
      <c r="I777" s="271"/>
      <c r="J777" s="372"/>
    </row>
    <row r="778" spans="1:10" x14ac:dyDescent="0.25">
      <c r="A778" s="260">
        <v>773</v>
      </c>
      <c r="B778" s="28" t="s">
        <v>10</v>
      </c>
      <c r="C778" s="29" t="s">
        <v>175</v>
      </c>
      <c r="D778" s="29"/>
      <c r="E778" s="246">
        <v>0.54362306547192474</v>
      </c>
      <c r="F778" s="248">
        <v>1.0352672302395985E-6</v>
      </c>
      <c r="G778" s="356">
        <v>0.56999999999999995</v>
      </c>
      <c r="H778" s="371"/>
      <c r="I778" s="271"/>
      <c r="J778" s="372"/>
    </row>
    <row r="779" spans="1:10" x14ac:dyDescent="0.25">
      <c r="A779" s="260">
        <v>774</v>
      </c>
      <c r="B779" s="28" t="s">
        <v>10</v>
      </c>
      <c r="C779" s="29" t="s">
        <v>176</v>
      </c>
      <c r="D779" s="29"/>
      <c r="E779" s="246">
        <v>0.54362306547192474</v>
      </c>
      <c r="F779" s="248">
        <v>2.9598024659414165E-6</v>
      </c>
      <c r="G779" s="356">
        <v>1.63</v>
      </c>
      <c r="H779" s="371"/>
      <c r="I779" s="271"/>
      <c r="J779" s="372"/>
    </row>
    <row r="780" spans="1:10" x14ac:dyDescent="0.25">
      <c r="A780" s="260">
        <v>775</v>
      </c>
      <c r="B780" s="28" t="s">
        <v>10</v>
      </c>
      <c r="C780" s="29" t="s">
        <v>781</v>
      </c>
      <c r="D780" s="29"/>
      <c r="E780" s="246">
        <v>0.54362306547192474</v>
      </c>
      <c r="F780" s="248">
        <v>3.0740687403138878E-7</v>
      </c>
      <c r="G780" s="356">
        <v>0.17</v>
      </c>
      <c r="H780" s="371"/>
      <c r="I780" s="271"/>
      <c r="J780" s="372"/>
    </row>
    <row r="781" spans="1:10" x14ac:dyDescent="0.25">
      <c r="A781" s="260">
        <v>776</v>
      </c>
      <c r="B781" s="28" t="s">
        <v>10</v>
      </c>
      <c r="C781" s="29" t="s">
        <v>177</v>
      </c>
      <c r="D781" s="29"/>
      <c r="E781" s="246">
        <v>0.54362306547192474</v>
      </c>
      <c r="F781" s="248">
        <v>1.3355507126362553E-6</v>
      </c>
      <c r="G781" s="356">
        <v>0.74</v>
      </c>
      <c r="H781" s="371"/>
      <c r="I781" s="271"/>
      <c r="J781" s="372"/>
    </row>
    <row r="782" spans="1:10" x14ac:dyDescent="0.25">
      <c r="A782" s="260">
        <v>777</v>
      </c>
      <c r="B782" s="28" t="s">
        <v>10</v>
      </c>
      <c r="C782" s="29" t="s">
        <v>178</v>
      </c>
      <c r="D782" s="29"/>
      <c r="E782" s="246">
        <v>0.54362306547192474</v>
      </c>
      <c r="F782" s="248">
        <v>8.2081516440080757E-8</v>
      </c>
      <c r="G782" s="356">
        <v>0.05</v>
      </c>
      <c r="H782" s="371"/>
      <c r="I782" s="271"/>
      <c r="J782" s="372"/>
    </row>
    <row r="783" spans="1:10" x14ac:dyDescent="0.25">
      <c r="A783" s="260">
        <v>778</v>
      </c>
      <c r="B783" s="28" t="s">
        <v>10</v>
      </c>
      <c r="C783" s="29" t="s">
        <v>179</v>
      </c>
      <c r="D783" s="29"/>
      <c r="E783" s="246">
        <v>0.54362306547192474</v>
      </c>
      <c r="F783" s="248">
        <v>6.6550502876681741E-6</v>
      </c>
      <c r="G783" s="356">
        <v>3.67</v>
      </c>
      <c r="H783" s="371"/>
      <c r="I783" s="271"/>
      <c r="J783" s="372"/>
    </row>
    <row r="784" spans="1:10" x14ac:dyDescent="0.25">
      <c r="A784" s="260">
        <v>779</v>
      </c>
      <c r="B784" s="28" t="s">
        <v>10</v>
      </c>
      <c r="C784" s="29" t="s">
        <v>180</v>
      </c>
      <c r="D784" s="29"/>
      <c r="E784" s="246">
        <v>0.54362306547192474</v>
      </c>
      <c r="F784" s="248">
        <v>4.8083839976741942E-8</v>
      </c>
      <c r="G784" s="356">
        <v>0.03</v>
      </c>
      <c r="H784" s="371"/>
      <c r="I784" s="271"/>
      <c r="J784" s="372"/>
    </row>
    <row r="785" spans="1:10" x14ac:dyDescent="0.25">
      <c r="A785" s="260">
        <v>780</v>
      </c>
      <c r="B785" s="28" t="s">
        <v>10</v>
      </c>
      <c r="C785" s="29" t="s">
        <v>181</v>
      </c>
      <c r="D785" s="29"/>
      <c r="E785" s="246">
        <v>0.54362306547192474</v>
      </c>
      <c r="F785" s="248">
        <v>5.6227185815495304E-8</v>
      </c>
      <c r="G785" s="356">
        <v>0.03</v>
      </c>
      <c r="H785" s="371"/>
      <c r="I785" s="271"/>
      <c r="J785" s="372"/>
    </row>
    <row r="786" spans="1:10" x14ac:dyDescent="0.25">
      <c r="A786" s="260">
        <v>781</v>
      </c>
      <c r="B786" s="28" t="s">
        <v>10</v>
      </c>
      <c r="C786" s="29" t="s">
        <v>182</v>
      </c>
      <c r="D786" s="29"/>
      <c r="E786" s="246">
        <v>0.54362306547192474</v>
      </c>
      <c r="F786" s="248">
        <v>3.1643551164587264E-7</v>
      </c>
      <c r="G786" s="356">
        <v>0.17</v>
      </c>
      <c r="H786" s="371"/>
      <c r="I786" s="271"/>
      <c r="J786" s="372"/>
    </row>
    <row r="787" spans="1:10" x14ac:dyDescent="0.25">
      <c r="A787" s="260">
        <v>782</v>
      </c>
      <c r="B787" s="28" t="s">
        <v>10</v>
      </c>
      <c r="C787" s="29" t="s">
        <v>997</v>
      </c>
      <c r="D787" s="29"/>
      <c r="E787" s="246">
        <v>0.54362306547192474</v>
      </c>
      <c r="F787" s="248">
        <v>1.1166612681820394E-6</v>
      </c>
      <c r="G787" s="356">
        <v>0.62</v>
      </c>
      <c r="H787" s="371"/>
      <c r="I787" s="271"/>
      <c r="J787" s="372"/>
    </row>
    <row r="788" spans="1:10" x14ac:dyDescent="0.25">
      <c r="A788" s="260">
        <v>783</v>
      </c>
      <c r="B788" s="28" t="s">
        <v>10</v>
      </c>
      <c r="C788" s="29" t="s">
        <v>183</v>
      </c>
      <c r="D788" s="29"/>
      <c r="E788" s="246">
        <v>0.54362306547192474</v>
      </c>
      <c r="F788" s="248">
        <v>8.345502772276842E-6</v>
      </c>
      <c r="G788" s="356">
        <v>4.6100000000000003</v>
      </c>
      <c r="H788" s="371"/>
      <c r="I788" s="271"/>
      <c r="J788" s="372"/>
    </row>
    <row r="789" spans="1:10" x14ac:dyDescent="0.25">
      <c r="A789" s="260">
        <v>784</v>
      </c>
      <c r="B789" s="28" t="s">
        <v>10</v>
      </c>
      <c r="C789" s="29" t="s">
        <v>756</v>
      </c>
      <c r="D789" s="29"/>
      <c r="E789" s="246">
        <v>0.54362306547192474</v>
      </c>
      <c r="F789" s="248">
        <v>1.4194986308761739E-6</v>
      </c>
      <c r="G789" s="356">
        <v>0.78</v>
      </c>
      <c r="H789" s="371"/>
      <c r="I789" s="271"/>
      <c r="J789" s="372"/>
    </row>
    <row r="790" spans="1:10" x14ac:dyDescent="0.25">
      <c r="A790" s="260">
        <v>785</v>
      </c>
      <c r="B790" s="28" t="s">
        <v>10</v>
      </c>
      <c r="C790" s="29" t="s">
        <v>184</v>
      </c>
      <c r="D790" s="29"/>
      <c r="E790" s="246">
        <v>0.54362306547192474</v>
      </c>
      <c r="F790" s="248">
        <v>2.7215663392472255E-6</v>
      </c>
      <c r="G790" s="356">
        <v>1.5</v>
      </c>
      <c r="H790" s="371"/>
      <c r="I790" s="271"/>
      <c r="J790" s="372"/>
    </row>
    <row r="791" spans="1:10" x14ac:dyDescent="0.25">
      <c r="A791" s="260">
        <v>786</v>
      </c>
      <c r="B791" s="28" t="s">
        <v>10</v>
      </c>
      <c r="C791" s="29" t="s">
        <v>350</v>
      </c>
      <c r="D791" s="29"/>
      <c r="E791" s="246">
        <v>0.54362306547192474</v>
      </c>
      <c r="F791" s="248">
        <v>1.0740928524616204E-6</v>
      </c>
      <c r="G791" s="356">
        <v>0.59</v>
      </c>
      <c r="H791" s="371"/>
      <c r="I791" s="271"/>
      <c r="J791" s="372"/>
    </row>
    <row r="792" spans="1:10" x14ac:dyDescent="0.25">
      <c r="A792" s="260">
        <v>787</v>
      </c>
      <c r="B792" s="28" t="s">
        <v>10</v>
      </c>
      <c r="C792" s="29" t="s">
        <v>397</v>
      </c>
      <c r="D792" s="29"/>
      <c r="E792" s="246">
        <v>0.54362306547192474</v>
      </c>
      <c r="F792" s="248">
        <v>1.7748369940451956E-7</v>
      </c>
      <c r="G792" s="356">
        <v>0.1</v>
      </c>
      <c r="H792" s="371"/>
      <c r="I792" s="271"/>
      <c r="J792" s="372"/>
    </row>
    <row r="793" spans="1:10" x14ac:dyDescent="0.25">
      <c r="A793" s="260">
        <v>788</v>
      </c>
      <c r="B793" s="28" t="s">
        <v>10</v>
      </c>
      <c r="C793" s="29" t="s">
        <v>895</v>
      </c>
      <c r="D793" s="29"/>
      <c r="E793" s="246">
        <v>0.54362306547192474</v>
      </c>
      <c r="F793" s="248">
        <v>2.7651967384375922E-9</v>
      </c>
      <c r="G793" s="356">
        <v>0</v>
      </c>
      <c r="H793" s="371"/>
      <c r="I793" s="271"/>
      <c r="J793" s="372"/>
    </row>
    <row r="794" spans="1:10" x14ac:dyDescent="0.25">
      <c r="A794" s="260">
        <v>789</v>
      </c>
      <c r="B794" s="28" t="s">
        <v>10</v>
      </c>
      <c r="C794" s="29" t="s">
        <v>185</v>
      </c>
      <c r="D794" s="29"/>
      <c r="E794" s="246">
        <v>0.54362306547192474</v>
      </c>
      <c r="F794" s="248">
        <v>1.5788765384072982E-6</v>
      </c>
      <c r="G794" s="356">
        <v>0.87</v>
      </c>
      <c r="H794" s="371"/>
      <c r="I794" s="271"/>
      <c r="J794" s="372"/>
    </row>
    <row r="795" spans="1:10" x14ac:dyDescent="0.25">
      <c r="A795" s="260">
        <v>790</v>
      </c>
      <c r="B795" s="28" t="s">
        <v>10</v>
      </c>
      <c r="C795" s="29" t="s">
        <v>776</v>
      </c>
      <c r="D795" s="29"/>
      <c r="E795" s="246">
        <v>0.54362306547192474</v>
      </c>
      <c r="F795" s="248">
        <v>2.2404393136466262E-8</v>
      </c>
      <c r="G795" s="356">
        <v>0.01</v>
      </c>
      <c r="H795" s="371"/>
      <c r="I795" s="271"/>
      <c r="J795" s="372"/>
    </row>
    <row r="796" spans="1:10" x14ac:dyDescent="0.25">
      <c r="A796" s="260">
        <v>791</v>
      </c>
      <c r="B796" s="28" t="s">
        <v>10</v>
      </c>
      <c r="C796" s="29" t="s">
        <v>186</v>
      </c>
      <c r="D796" s="29"/>
      <c r="E796" s="246">
        <v>0.54362306547192474</v>
      </c>
      <c r="F796" s="248">
        <v>2.2595767872087857E-6</v>
      </c>
      <c r="G796" s="356">
        <v>1.25</v>
      </c>
      <c r="H796" s="371"/>
      <c r="I796" s="271"/>
      <c r="J796" s="372"/>
    </row>
    <row r="797" spans="1:10" x14ac:dyDescent="0.25">
      <c r="A797" s="260">
        <v>792</v>
      </c>
      <c r="B797" s="28" t="s">
        <v>10</v>
      </c>
      <c r="C797" s="29" t="s">
        <v>187</v>
      </c>
      <c r="D797" s="29"/>
      <c r="E797" s="246">
        <v>0.54362306547192474</v>
      </c>
      <c r="F797" s="248">
        <v>1.18238814053614E-7</v>
      </c>
      <c r="G797" s="356">
        <v>7.0000000000000007E-2</v>
      </c>
      <c r="H797" s="371"/>
      <c r="I797" s="271"/>
      <c r="J797" s="372"/>
    </row>
    <row r="798" spans="1:10" x14ac:dyDescent="0.25">
      <c r="A798" s="260">
        <v>793</v>
      </c>
      <c r="B798" s="28" t="s">
        <v>10</v>
      </c>
      <c r="C798" s="29" t="s">
        <v>188</v>
      </c>
      <c r="D798" s="29"/>
      <c r="E798" s="246">
        <v>0.54362306547192474</v>
      </c>
      <c r="F798" s="248">
        <v>1.0883256598354242E-6</v>
      </c>
      <c r="G798" s="356">
        <v>0.6</v>
      </c>
      <c r="H798" s="371"/>
      <c r="I798" s="271"/>
      <c r="J798" s="372"/>
    </row>
    <row r="799" spans="1:10" x14ac:dyDescent="0.25">
      <c r="A799" s="260">
        <v>794</v>
      </c>
      <c r="B799" s="28" t="s">
        <v>10</v>
      </c>
      <c r="C799" s="29" t="s">
        <v>189</v>
      </c>
      <c r="D799" s="29"/>
      <c r="E799" s="246">
        <v>0.54362306547192474</v>
      </c>
      <c r="F799" s="248">
        <v>1.7337389746008237E-6</v>
      </c>
      <c r="G799" s="356">
        <v>0.96</v>
      </c>
      <c r="H799" s="371"/>
      <c r="I799" s="271"/>
      <c r="J799" s="372"/>
    </row>
    <row r="800" spans="1:10" x14ac:dyDescent="0.25">
      <c r="A800" s="260">
        <v>795</v>
      </c>
      <c r="B800" s="28" t="s">
        <v>10</v>
      </c>
      <c r="C800" s="29" t="s">
        <v>374</v>
      </c>
      <c r="D800" s="29"/>
      <c r="E800" s="246">
        <v>0.54362306547192474</v>
      </c>
      <c r="F800" s="248">
        <v>9.6058228638392432E-7</v>
      </c>
      <c r="G800" s="356">
        <v>0.53</v>
      </c>
      <c r="H800" s="371"/>
      <c r="I800" s="271"/>
      <c r="J800" s="372"/>
    </row>
    <row r="801" spans="1:10" x14ac:dyDescent="0.25">
      <c r="A801" s="260">
        <v>796</v>
      </c>
      <c r="B801" s="28" t="s">
        <v>10</v>
      </c>
      <c r="C801" s="29" t="s">
        <v>190</v>
      </c>
      <c r="D801" s="29"/>
      <c r="E801" s="246">
        <v>0.54362306547192474</v>
      </c>
      <c r="F801" s="248">
        <v>1.0502078328771072E-7</v>
      </c>
      <c r="G801" s="356">
        <v>0.06</v>
      </c>
      <c r="H801" s="371"/>
      <c r="I801" s="271"/>
      <c r="J801" s="372"/>
    </row>
    <row r="802" spans="1:10" x14ac:dyDescent="0.25">
      <c r="A802" s="260">
        <v>797</v>
      </c>
      <c r="B802" s="28" t="s">
        <v>10</v>
      </c>
      <c r="C802" s="29" t="s">
        <v>191</v>
      </c>
      <c r="D802" s="29"/>
      <c r="E802" s="246">
        <v>0.54362306547192474</v>
      </c>
      <c r="F802" s="248">
        <v>7.4118690063738849E-7</v>
      </c>
      <c r="G802" s="356">
        <v>0.41</v>
      </c>
      <c r="H802" s="371"/>
      <c r="I802" s="271"/>
      <c r="J802" s="372"/>
    </row>
    <row r="803" spans="1:10" x14ac:dyDescent="0.25">
      <c r="A803" s="260">
        <v>798</v>
      </c>
      <c r="B803" s="28" t="s">
        <v>10</v>
      </c>
      <c r="C803" s="29" t="s">
        <v>849</v>
      </c>
      <c r="D803" s="29"/>
      <c r="E803" s="246">
        <v>0.54362306547192474</v>
      </c>
      <c r="F803" s="248">
        <v>2.8379320502206799E-8</v>
      </c>
      <c r="G803" s="356">
        <v>0.02</v>
      </c>
      <c r="H803" s="371"/>
      <c r="I803" s="271"/>
      <c r="J803" s="372"/>
    </row>
    <row r="804" spans="1:10" x14ac:dyDescent="0.25">
      <c r="A804" s="260">
        <v>799</v>
      </c>
      <c r="B804" s="28" t="s">
        <v>10</v>
      </c>
      <c r="C804" s="29" t="s">
        <v>192</v>
      </c>
      <c r="D804" s="29"/>
      <c r="E804" s="246">
        <v>0.54362306547192474</v>
      </c>
      <c r="F804" s="248">
        <v>1.4801986444060584E-9</v>
      </c>
      <c r="G804" s="356">
        <v>0</v>
      </c>
      <c r="H804" s="371"/>
      <c r="I804" s="271"/>
      <c r="J804" s="372"/>
    </row>
    <row r="805" spans="1:10" x14ac:dyDescent="0.25">
      <c r="A805" s="260">
        <v>800</v>
      </c>
      <c r="B805" s="28" t="s">
        <v>10</v>
      </c>
      <c r="C805" s="29" t="s">
        <v>870</v>
      </c>
      <c r="D805" s="29"/>
      <c r="E805" s="246">
        <v>0.54362306547192474</v>
      </c>
      <c r="F805" s="248">
        <v>1.0362285675310385E-6</v>
      </c>
      <c r="G805" s="356">
        <v>0.56999999999999995</v>
      </c>
      <c r="H805" s="371"/>
      <c r="I805" s="271"/>
      <c r="J805" s="372"/>
    </row>
    <row r="806" spans="1:10" x14ac:dyDescent="0.25">
      <c r="A806" s="260">
        <v>801</v>
      </c>
      <c r="B806" s="28" t="s">
        <v>10</v>
      </c>
      <c r="C806" s="29" t="s">
        <v>193</v>
      </c>
      <c r="D806" s="29"/>
      <c r="E806" s="246">
        <v>0.54362306547192474</v>
      </c>
      <c r="F806" s="248">
        <v>6.5718283072778779E-8</v>
      </c>
      <c r="G806" s="356">
        <v>0.04</v>
      </c>
      <c r="H806" s="371"/>
      <c r="I806" s="271"/>
      <c r="J806" s="372"/>
    </row>
    <row r="807" spans="1:10" x14ac:dyDescent="0.25">
      <c r="A807" s="260">
        <v>802</v>
      </c>
      <c r="B807" s="28" t="s">
        <v>10</v>
      </c>
      <c r="C807" s="29" t="s">
        <v>194</v>
      </c>
      <c r="D807" s="29"/>
      <c r="E807" s="246">
        <v>0.54362306547192474</v>
      </c>
      <c r="F807" s="248">
        <v>5.5048424551251819E-6</v>
      </c>
      <c r="G807" s="356">
        <v>3.04</v>
      </c>
      <c r="H807" s="371"/>
      <c r="I807" s="271"/>
      <c r="J807" s="372"/>
    </row>
    <row r="808" spans="1:10" x14ac:dyDescent="0.25">
      <c r="A808" s="260">
        <v>803</v>
      </c>
      <c r="B808" s="28" t="s">
        <v>10</v>
      </c>
      <c r="C808" s="29" t="s">
        <v>926</v>
      </c>
      <c r="D808" s="29"/>
      <c r="E808" s="246">
        <v>0.54362306547192474</v>
      </c>
      <c r="F808" s="248">
        <v>4.0678363186977087E-6</v>
      </c>
      <c r="G808" s="356">
        <v>2.25</v>
      </c>
      <c r="H808" s="371"/>
      <c r="I808" s="271"/>
      <c r="J808" s="372"/>
    </row>
    <row r="809" spans="1:10" x14ac:dyDescent="0.25">
      <c r="A809" s="260">
        <v>804</v>
      </c>
      <c r="B809" s="28" t="s">
        <v>10</v>
      </c>
      <c r="C809" s="29" t="s">
        <v>909</v>
      </c>
      <c r="D809" s="29"/>
      <c r="E809" s="246">
        <v>0.54362306547192474</v>
      </c>
      <c r="F809" s="248">
        <v>5.2133187015694213E-9</v>
      </c>
      <c r="G809" s="356">
        <v>0</v>
      </c>
      <c r="H809" s="371"/>
      <c r="I809" s="271"/>
      <c r="J809" s="372"/>
    </row>
    <row r="810" spans="1:10" x14ac:dyDescent="0.25">
      <c r="A810" s="260">
        <v>805</v>
      </c>
      <c r="B810" s="28" t="s">
        <v>10</v>
      </c>
      <c r="C810" s="29" t="s">
        <v>195</v>
      </c>
      <c r="D810" s="29"/>
      <c r="E810" s="246">
        <v>0.54362306547192474</v>
      </c>
      <c r="F810" s="248">
        <v>1.2193348892124521E-6</v>
      </c>
      <c r="G810" s="356">
        <v>0.67</v>
      </c>
      <c r="H810" s="371"/>
      <c r="I810" s="271"/>
      <c r="J810" s="372"/>
    </row>
    <row r="811" spans="1:10" x14ac:dyDescent="0.25">
      <c r="A811" s="260">
        <v>806</v>
      </c>
      <c r="B811" s="28" t="s">
        <v>10</v>
      </c>
      <c r="C811" s="29" t="s">
        <v>884</v>
      </c>
      <c r="D811" s="29"/>
      <c r="E811" s="246">
        <v>0.54362306547192474</v>
      </c>
      <c r="F811" s="248">
        <v>1.4616453474596061E-8</v>
      </c>
      <c r="G811" s="356">
        <v>0.01</v>
      </c>
      <c r="H811" s="371"/>
      <c r="I811" s="271"/>
      <c r="J811" s="372"/>
    </row>
    <row r="812" spans="1:10" x14ac:dyDescent="0.25">
      <c r="A812" s="260">
        <v>807</v>
      </c>
      <c r="B812" s="28" t="s">
        <v>10</v>
      </c>
      <c r="C812" s="29" t="s">
        <v>196</v>
      </c>
      <c r="D812" s="29"/>
      <c r="E812" s="246">
        <v>0.54362306547192474</v>
      </c>
      <c r="F812" s="248">
        <v>1.6528627794870643E-5</v>
      </c>
      <c r="G812" s="356">
        <v>9.1300000000000008</v>
      </c>
      <c r="H812" s="371"/>
      <c r="I812" s="271"/>
      <c r="J812" s="372"/>
    </row>
    <row r="813" spans="1:10" x14ac:dyDescent="0.25">
      <c r="A813" s="260">
        <v>808</v>
      </c>
      <c r="B813" s="28" t="s">
        <v>10</v>
      </c>
      <c r="C813" s="29" t="s">
        <v>197</v>
      </c>
      <c r="D813" s="29"/>
      <c r="E813" s="246">
        <v>0.54362306547192474</v>
      </c>
      <c r="F813" s="248">
        <v>9.6830907109532433E-5</v>
      </c>
      <c r="G813" s="356">
        <v>53.47</v>
      </c>
      <c r="H813" s="371"/>
      <c r="I813" s="271"/>
      <c r="J813" s="372"/>
    </row>
    <row r="814" spans="1:10" x14ac:dyDescent="0.25">
      <c r="A814" s="260">
        <v>809</v>
      </c>
      <c r="B814" s="28" t="s">
        <v>10</v>
      </c>
      <c r="C814" s="29" t="s">
        <v>198</v>
      </c>
      <c r="D814" s="29"/>
      <c r="E814" s="246">
        <v>0.54362306547192474</v>
      </c>
      <c r="F814" s="248">
        <v>1.2492143964879356E-4</v>
      </c>
      <c r="G814" s="356">
        <v>68.98</v>
      </c>
      <c r="H814" s="371"/>
      <c r="I814" s="271"/>
      <c r="J814" s="372"/>
    </row>
    <row r="815" spans="1:10" x14ac:dyDescent="0.25">
      <c r="A815" s="260">
        <v>810</v>
      </c>
      <c r="B815" s="28" t="s">
        <v>10</v>
      </c>
      <c r="C815" s="29" t="s">
        <v>499</v>
      </c>
      <c r="D815" s="29"/>
      <c r="E815" s="246">
        <v>0.54362306547192474</v>
      </c>
      <c r="F815" s="248">
        <v>1.1685594301300069E-3</v>
      </c>
      <c r="G815" s="356">
        <v>645.24</v>
      </c>
      <c r="H815" s="371"/>
      <c r="I815" s="271"/>
      <c r="J815" s="372"/>
    </row>
    <row r="816" spans="1:10" x14ac:dyDescent="0.25">
      <c r="A816" s="260">
        <v>811</v>
      </c>
      <c r="B816" s="28" t="s">
        <v>10</v>
      </c>
      <c r="C816" s="29" t="s">
        <v>199</v>
      </c>
      <c r="D816" s="29"/>
      <c r="E816" s="246">
        <v>0.54362306547192474</v>
      </c>
      <c r="F816" s="248">
        <v>5.1780506950412574E-4</v>
      </c>
      <c r="G816" s="356">
        <v>285.92</v>
      </c>
      <c r="H816" s="371"/>
      <c r="I816" s="271"/>
      <c r="J816" s="372"/>
    </row>
    <row r="817" spans="1:10" x14ac:dyDescent="0.25">
      <c r="A817" s="260">
        <v>812</v>
      </c>
      <c r="B817" s="28" t="s">
        <v>10</v>
      </c>
      <c r="C817" s="29" t="s">
        <v>200</v>
      </c>
      <c r="D817" s="29"/>
      <c r="E817" s="246">
        <v>0.54362306547192474</v>
      </c>
      <c r="F817" s="248">
        <v>2.2855899459907594E-5</v>
      </c>
      <c r="G817" s="356">
        <v>12.62</v>
      </c>
      <c r="H817" s="371"/>
      <c r="I817" s="271"/>
      <c r="J817" s="372"/>
    </row>
    <row r="818" spans="1:10" x14ac:dyDescent="0.25">
      <c r="A818" s="260">
        <v>813</v>
      </c>
      <c r="B818" s="28" t="s">
        <v>10</v>
      </c>
      <c r="C818" s="29" t="s">
        <v>414</v>
      </c>
      <c r="D818" s="29"/>
      <c r="E818" s="246">
        <v>0.54362306547192474</v>
      </c>
      <c r="F818" s="248">
        <v>5.6490567367214355E-4</v>
      </c>
      <c r="G818" s="356">
        <v>311.92</v>
      </c>
      <c r="H818" s="371"/>
      <c r="I818" s="271"/>
      <c r="J818" s="372"/>
    </row>
    <row r="819" spans="1:10" x14ac:dyDescent="0.25">
      <c r="A819" s="260">
        <v>814</v>
      </c>
      <c r="B819" s="28" t="s">
        <v>10</v>
      </c>
      <c r="C819" s="29" t="s">
        <v>201</v>
      </c>
      <c r="D819" s="29"/>
      <c r="E819" s="246">
        <v>0.54362306547192474</v>
      </c>
      <c r="F819" s="248">
        <v>1.4552176290086969E-5</v>
      </c>
      <c r="G819" s="356">
        <v>8.0399999999999991</v>
      </c>
      <c r="H819" s="371"/>
      <c r="I819" s="271"/>
      <c r="J819" s="372"/>
    </row>
    <row r="820" spans="1:10" x14ac:dyDescent="0.25">
      <c r="A820" s="260">
        <v>815</v>
      </c>
      <c r="B820" s="28" t="s">
        <v>10</v>
      </c>
      <c r="C820" s="29" t="s">
        <v>202</v>
      </c>
      <c r="D820" s="29"/>
      <c r="E820" s="246">
        <v>0.54362306547192474</v>
      </c>
      <c r="F820" s="248">
        <v>5.9084723461312362E-2</v>
      </c>
      <c r="G820" s="356">
        <v>32624.76</v>
      </c>
      <c r="H820" s="371"/>
      <c r="I820" s="271"/>
      <c r="J820" s="372"/>
    </row>
    <row r="821" spans="1:10" x14ac:dyDescent="0.25">
      <c r="A821" s="260">
        <v>816</v>
      </c>
      <c r="B821" s="28" t="s">
        <v>10</v>
      </c>
      <c r="C821" s="29" t="s">
        <v>203</v>
      </c>
      <c r="D821" s="29"/>
      <c r="E821" s="246">
        <v>0.54362306547192474</v>
      </c>
      <c r="F821" s="248">
        <v>1.7850238017970297E-5</v>
      </c>
      <c r="G821" s="356">
        <v>9.86</v>
      </c>
      <c r="H821" s="371"/>
      <c r="I821" s="271"/>
      <c r="J821" s="372"/>
    </row>
    <row r="822" spans="1:10" x14ac:dyDescent="0.25">
      <c r="A822" s="260">
        <v>817</v>
      </c>
      <c r="B822" s="28" t="s">
        <v>10</v>
      </c>
      <c r="C822" s="29" t="s">
        <v>204</v>
      </c>
      <c r="D822" s="29"/>
      <c r="E822" s="246">
        <v>0.54362306547192474</v>
      </c>
      <c r="F822" s="248">
        <v>1.1687425424956357E-6</v>
      </c>
      <c r="G822" s="356">
        <v>0.65</v>
      </c>
      <c r="H822" s="371"/>
      <c r="I822" s="271"/>
      <c r="J822" s="372"/>
    </row>
    <row r="823" spans="1:10" x14ac:dyDescent="0.25">
      <c r="A823" s="260">
        <v>818</v>
      </c>
      <c r="B823" s="28" t="s">
        <v>10</v>
      </c>
      <c r="C823" s="29" t="s">
        <v>910</v>
      </c>
      <c r="D823" s="29"/>
      <c r="E823" s="246">
        <v>0.54362306547192474</v>
      </c>
      <c r="F823" s="248">
        <v>2.1174270763632831E-4</v>
      </c>
      <c r="G823" s="356">
        <v>116.92</v>
      </c>
      <c r="H823" s="371"/>
      <c r="I823" s="271"/>
      <c r="J823" s="372"/>
    </row>
    <row r="824" spans="1:10" x14ac:dyDescent="0.25">
      <c r="A824" s="260">
        <v>819</v>
      </c>
      <c r="B824" s="28" t="s">
        <v>10</v>
      </c>
      <c r="C824" s="29" t="s">
        <v>767</v>
      </c>
      <c r="D824" s="29"/>
      <c r="E824" s="246">
        <v>0.54362306547192474</v>
      </c>
      <c r="F824" s="248">
        <v>1.4365600031780921E-4</v>
      </c>
      <c r="G824" s="356">
        <v>79.319999999999993</v>
      </c>
      <c r="H824" s="371"/>
      <c r="I824" s="271"/>
      <c r="J824" s="372"/>
    </row>
    <row r="825" spans="1:10" x14ac:dyDescent="0.25">
      <c r="A825" s="260">
        <v>820</v>
      </c>
      <c r="B825" s="28" t="s">
        <v>10</v>
      </c>
      <c r="C825" s="29" t="s">
        <v>905</v>
      </c>
      <c r="D825" s="29"/>
      <c r="E825" s="246">
        <v>0.54362306547192474</v>
      </c>
      <c r="F825" s="248">
        <v>5.2740789707537786E-5</v>
      </c>
      <c r="G825" s="356">
        <v>29.12</v>
      </c>
      <c r="H825" s="371"/>
      <c r="I825" s="271"/>
      <c r="J825" s="372"/>
    </row>
    <row r="826" spans="1:10" x14ac:dyDescent="0.25">
      <c r="A826" s="260">
        <v>821</v>
      </c>
      <c r="B826" s="28" t="s">
        <v>10</v>
      </c>
      <c r="C826" s="29" t="s">
        <v>205</v>
      </c>
      <c r="D826" s="29"/>
      <c r="E826" s="246">
        <v>0.54362306547192474</v>
      </c>
      <c r="F826" s="248">
        <v>4.9550796242689944E-5</v>
      </c>
      <c r="G826" s="356">
        <v>27.36</v>
      </c>
      <c r="H826" s="371"/>
      <c r="I826" s="271"/>
      <c r="J826" s="372"/>
    </row>
    <row r="827" spans="1:10" x14ac:dyDescent="0.25">
      <c r="A827" s="260">
        <v>822</v>
      </c>
      <c r="B827" s="28" t="s">
        <v>10</v>
      </c>
      <c r="C827" s="29" t="s">
        <v>987</v>
      </c>
      <c r="D827" s="29"/>
      <c r="E827" s="246">
        <v>0.54362306547192474</v>
      </c>
      <c r="F827" s="248">
        <v>3.8229256398375827E-5</v>
      </c>
      <c r="G827" s="356">
        <v>21.11</v>
      </c>
      <c r="H827" s="371"/>
      <c r="I827" s="271"/>
      <c r="J827" s="372"/>
    </row>
    <row r="828" spans="1:10" x14ac:dyDescent="0.25">
      <c r="A828" s="260">
        <v>823</v>
      </c>
      <c r="B828" s="28" t="s">
        <v>10</v>
      </c>
      <c r="C828" s="29" t="s">
        <v>982</v>
      </c>
      <c r="D828" s="29"/>
      <c r="E828" s="246">
        <v>0.54362306547192474</v>
      </c>
      <c r="F828" s="248">
        <v>1.8565505954471366E-5</v>
      </c>
      <c r="G828" s="356">
        <v>10.25</v>
      </c>
      <c r="H828" s="371"/>
      <c r="I828" s="271"/>
      <c r="J828" s="372"/>
    </row>
    <row r="829" spans="1:10" x14ac:dyDescent="0.25">
      <c r="A829" s="260">
        <v>824</v>
      </c>
      <c r="B829" s="28" t="s">
        <v>10</v>
      </c>
      <c r="C829" s="29" t="s">
        <v>206</v>
      </c>
      <c r="D829" s="29"/>
      <c r="E829" s="246">
        <v>0.54362306547192474</v>
      </c>
      <c r="F829" s="248">
        <v>6.3259878610913433E-4</v>
      </c>
      <c r="G829" s="356">
        <v>349.3</v>
      </c>
      <c r="H829" s="371"/>
      <c r="I829" s="271"/>
      <c r="J829" s="372"/>
    </row>
    <row r="830" spans="1:10" x14ac:dyDescent="0.25">
      <c r="A830" s="260">
        <v>825</v>
      </c>
      <c r="B830" s="28" t="s">
        <v>10</v>
      </c>
      <c r="C830" s="29" t="s">
        <v>207</v>
      </c>
      <c r="D830" s="29"/>
      <c r="E830" s="246">
        <v>0.54362306547192474</v>
      </c>
      <c r="F830" s="248">
        <v>7.2889650033824136E-6</v>
      </c>
      <c r="G830" s="356">
        <v>4.0199999999999996</v>
      </c>
      <c r="H830" s="371"/>
      <c r="I830" s="271"/>
      <c r="J830" s="372"/>
    </row>
    <row r="831" spans="1:10" x14ac:dyDescent="0.25">
      <c r="A831" s="260">
        <v>826</v>
      </c>
      <c r="B831" s="28" t="s">
        <v>10</v>
      </c>
      <c r="C831" s="29" t="s">
        <v>208</v>
      </c>
      <c r="D831" s="29"/>
      <c r="E831" s="246">
        <v>0.54362306547192474</v>
      </c>
      <c r="F831" s="248">
        <v>2.8167138535366687E-5</v>
      </c>
      <c r="G831" s="356">
        <v>15.55</v>
      </c>
      <c r="H831" s="371"/>
      <c r="I831" s="271"/>
      <c r="J831" s="372"/>
    </row>
    <row r="832" spans="1:10" x14ac:dyDescent="0.25">
      <c r="A832" s="260">
        <v>827</v>
      </c>
      <c r="B832" s="28" t="s">
        <v>10</v>
      </c>
      <c r="C832" s="29" t="s">
        <v>388</v>
      </c>
      <c r="D832" s="29"/>
      <c r="E832" s="246">
        <v>0.54362306547192474</v>
      </c>
      <c r="F832" s="248">
        <v>4.3420917030771634E-6</v>
      </c>
      <c r="G832" s="356">
        <v>2.4</v>
      </c>
      <c r="H832" s="371"/>
      <c r="I832" s="271"/>
      <c r="J832" s="372"/>
    </row>
    <row r="833" spans="1:10" x14ac:dyDescent="0.25">
      <c r="A833" s="260">
        <v>828</v>
      </c>
      <c r="B833" s="28" t="s">
        <v>10</v>
      </c>
      <c r="C833" s="29" t="s">
        <v>896</v>
      </c>
      <c r="D833" s="29"/>
      <c r="E833" s="246">
        <v>0.54362306547192474</v>
      </c>
      <c r="F833" s="248">
        <v>2.1250970590067256E-5</v>
      </c>
      <c r="G833" s="356">
        <v>11.73</v>
      </c>
      <c r="H833" s="371"/>
      <c r="I833" s="271"/>
      <c r="J833" s="372"/>
    </row>
    <row r="834" spans="1:10" x14ac:dyDescent="0.25">
      <c r="A834" s="260">
        <v>829</v>
      </c>
      <c r="B834" s="28" t="s">
        <v>10</v>
      </c>
      <c r="C834" s="29" t="s">
        <v>802</v>
      </c>
      <c r="D834" s="29"/>
      <c r="E834" s="246">
        <v>0.54362306547192474</v>
      </c>
      <c r="F834" s="248">
        <v>1.2450382959867856E-6</v>
      </c>
      <c r="G834" s="356">
        <v>0.69</v>
      </c>
      <c r="H834" s="371"/>
      <c r="I834" s="271"/>
      <c r="J834" s="372"/>
    </row>
    <row r="835" spans="1:10" x14ac:dyDescent="0.25">
      <c r="A835" s="260">
        <v>830</v>
      </c>
      <c r="B835" s="28" t="s">
        <v>10</v>
      </c>
      <c r="C835" s="29" t="s">
        <v>209</v>
      </c>
      <c r="D835" s="29"/>
      <c r="E835" s="246">
        <v>0.54362306547192474</v>
      </c>
      <c r="F835" s="248">
        <v>1.29249996520788E-5</v>
      </c>
      <c r="G835" s="356">
        <v>7.14</v>
      </c>
      <c r="H835" s="371"/>
      <c r="I835" s="271"/>
      <c r="J835" s="372"/>
    </row>
    <row r="836" spans="1:10" x14ac:dyDescent="0.25">
      <c r="A836" s="260">
        <v>831</v>
      </c>
      <c r="B836" s="28" t="s">
        <v>10</v>
      </c>
      <c r="C836" s="29" t="s">
        <v>210</v>
      </c>
      <c r="D836" s="29"/>
      <c r="E836" s="246">
        <v>0.54362306547192474</v>
      </c>
      <c r="F836" s="248">
        <v>6.1289312351885239E-6</v>
      </c>
      <c r="G836" s="356">
        <v>3.38</v>
      </c>
      <c r="H836" s="371"/>
      <c r="I836" s="271"/>
      <c r="J836" s="372"/>
    </row>
    <row r="837" spans="1:10" x14ac:dyDescent="0.25">
      <c r="A837" s="260">
        <v>832</v>
      </c>
      <c r="B837" s="28" t="s">
        <v>10</v>
      </c>
      <c r="C837" s="29" t="s">
        <v>211</v>
      </c>
      <c r="D837" s="29"/>
      <c r="E837" s="246">
        <v>0.54362306547192474</v>
      </c>
      <c r="F837" s="248">
        <v>1.329570728143118E-4</v>
      </c>
      <c r="G837" s="356">
        <v>73.41</v>
      </c>
      <c r="H837" s="371"/>
      <c r="I837" s="271"/>
      <c r="J837" s="372"/>
    </row>
    <row r="838" spans="1:10" x14ac:dyDescent="0.25">
      <c r="A838" s="260">
        <v>833</v>
      </c>
      <c r="B838" s="28" t="s">
        <v>10</v>
      </c>
      <c r="C838" s="29" t="s">
        <v>212</v>
      </c>
      <c r="D838" s="29"/>
      <c r="E838" s="246">
        <v>0.54362306547192474</v>
      </c>
      <c r="F838" s="248">
        <v>7.5276419379324974E-4</v>
      </c>
      <c r="G838" s="356">
        <v>415.65</v>
      </c>
      <c r="H838" s="371"/>
      <c r="I838" s="271"/>
      <c r="J838" s="372"/>
    </row>
    <row r="839" spans="1:10" x14ac:dyDescent="0.25">
      <c r="A839" s="260">
        <v>834</v>
      </c>
      <c r="B839" s="28" t="s">
        <v>10</v>
      </c>
      <c r="C839" s="29" t="s">
        <v>753</v>
      </c>
      <c r="D839" s="29"/>
      <c r="E839" s="246">
        <v>0.54362306547192474</v>
      </c>
      <c r="F839" s="248">
        <v>3.9983441521317919E-5</v>
      </c>
      <c r="G839" s="356">
        <v>22.08</v>
      </c>
      <c r="H839" s="371"/>
      <c r="I839" s="271"/>
      <c r="J839" s="372"/>
    </row>
    <row r="840" spans="1:10" x14ac:dyDescent="0.25">
      <c r="A840" s="260">
        <v>835</v>
      </c>
      <c r="B840" s="28" t="s">
        <v>10</v>
      </c>
      <c r="C840" s="29" t="s">
        <v>983</v>
      </c>
      <c r="D840" s="29"/>
      <c r="E840" s="246">
        <v>0.54362306547192474</v>
      </c>
      <c r="F840" s="248">
        <v>1.776944850036712E-4</v>
      </c>
      <c r="G840" s="356">
        <v>98.12</v>
      </c>
      <c r="H840" s="371"/>
      <c r="I840" s="271"/>
      <c r="J840" s="372"/>
    </row>
    <row r="841" spans="1:10" x14ac:dyDescent="0.25">
      <c r="A841" s="260">
        <v>836</v>
      </c>
      <c r="B841" s="28" t="s">
        <v>10</v>
      </c>
      <c r="C841" s="29" t="s">
        <v>998</v>
      </c>
      <c r="D841" s="29"/>
      <c r="E841" s="246">
        <v>0.54362306547192474</v>
      </c>
      <c r="F841" s="248">
        <v>3.2293653659479645E-6</v>
      </c>
      <c r="G841" s="356">
        <v>1.78</v>
      </c>
      <c r="H841" s="371"/>
      <c r="I841" s="271"/>
      <c r="J841" s="372"/>
    </row>
    <row r="842" spans="1:10" x14ac:dyDescent="0.25">
      <c r="A842" s="260">
        <v>837</v>
      </c>
      <c r="B842" s="28" t="s">
        <v>10</v>
      </c>
      <c r="C842" s="29" t="s">
        <v>988</v>
      </c>
      <c r="D842" s="29"/>
      <c r="E842" s="246">
        <v>0.54362306547192474</v>
      </c>
      <c r="F842" s="248">
        <v>7.8420660616963095E-4</v>
      </c>
      <c r="G842" s="356">
        <v>433.01</v>
      </c>
      <c r="H842" s="371"/>
      <c r="I842" s="271"/>
      <c r="J842" s="372"/>
    </row>
    <row r="843" spans="1:10" x14ac:dyDescent="0.25">
      <c r="A843" s="260">
        <v>838</v>
      </c>
      <c r="B843" s="28" t="s">
        <v>10</v>
      </c>
      <c r="C843" s="29" t="s">
        <v>213</v>
      </c>
      <c r="D843" s="29"/>
      <c r="E843" s="246">
        <v>0.54362306547192474</v>
      </c>
      <c r="F843" s="248">
        <v>1.3099825653693084E-4</v>
      </c>
      <c r="G843" s="356">
        <v>72.33</v>
      </c>
      <c r="H843" s="371"/>
      <c r="I843" s="271"/>
      <c r="J843" s="372"/>
    </row>
    <row r="844" spans="1:10" x14ac:dyDescent="0.25">
      <c r="A844" s="260">
        <v>839</v>
      </c>
      <c r="B844" s="28" t="s">
        <v>10</v>
      </c>
      <c r="C844" s="29" t="s">
        <v>214</v>
      </c>
      <c r="D844" s="29"/>
      <c r="E844" s="246">
        <v>0.54362306547192474</v>
      </c>
      <c r="F844" s="248">
        <v>4.5711118796023977E-4</v>
      </c>
      <c r="G844" s="356">
        <v>252.4</v>
      </c>
      <c r="H844" s="371"/>
      <c r="I844" s="271"/>
      <c r="J844" s="372"/>
    </row>
    <row r="845" spans="1:10" x14ac:dyDescent="0.25">
      <c r="A845" s="260">
        <v>840</v>
      </c>
      <c r="B845" s="28" t="s">
        <v>10</v>
      </c>
      <c r="C845" s="29" t="s">
        <v>844</v>
      </c>
      <c r="D845" s="29"/>
      <c r="E845" s="246">
        <v>0.54362306547192474</v>
      </c>
      <c r="F845" s="248">
        <v>3.8588623646286364E-5</v>
      </c>
      <c r="G845" s="356">
        <v>21.31</v>
      </c>
      <c r="H845" s="371"/>
      <c r="I845" s="271"/>
      <c r="J845" s="372"/>
    </row>
    <row r="846" spans="1:10" x14ac:dyDescent="0.25">
      <c r="A846" s="260">
        <v>841</v>
      </c>
      <c r="B846" s="28" t="s">
        <v>10</v>
      </c>
      <c r="C846" s="29" t="s">
        <v>897</v>
      </c>
      <c r="D846" s="29"/>
      <c r="E846" s="246">
        <v>0.54362306547192474</v>
      </c>
      <c r="F846" s="248">
        <v>1.2640102432367419E-5</v>
      </c>
      <c r="G846" s="356">
        <v>6.98</v>
      </c>
      <c r="H846" s="371"/>
      <c r="I846" s="271"/>
      <c r="J846" s="372"/>
    </row>
    <row r="847" spans="1:10" x14ac:dyDescent="0.25">
      <c r="A847" s="260">
        <v>842</v>
      </c>
      <c r="B847" s="28" t="s">
        <v>10</v>
      </c>
      <c r="C847" s="29" t="s">
        <v>215</v>
      </c>
      <c r="D847" s="29"/>
      <c r="E847" s="246">
        <v>0.54362306547192474</v>
      </c>
      <c r="F847" s="248">
        <v>7.9645563058500867E-6</v>
      </c>
      <c r="G847" s="356">
        <v>4.4000000000000004</v>
      </c>
      <c r="H847" s="371"/>
      <c r="I847" s="271"/>
      <c r="J847" s="372"/>
    </row>
    <row r="848" spans="1:10" x14ac:dyDescent="0.25">
      <c r="A848" s="260">
        <v>843</v>
      </c>
      <c r="B848" s="28" t="s">
        <v>10</v>
      </c>
      <c r="C848" s="29" t="s">
        <v>216</v>
      </c>
      <c r="D848" s="29"/>
      <c r="E848" s="246">
        <v>0.54362306547192474</v>
      </c>
      <c r="F848" s="248">
        <v>1.5921070087165942E-4</v>
      </c>
      <c r="G848" s="356">
        <v>87.91</v>
      </c>
      <c r="H848" s="371"/>
      <c r="I848" s="271"/>
      <c r="J848" s="372"/>
    </row>
    <row r="849" spans="1:10" x14ac:dyDescent="0.25">
      <c r="A849" s="260">
        <v>844</v>
      </c>
      <c r="B849" s="28" t="s">
        <v>10</v>
      </c>
      <c r="C849" s="29" t="s">
        <v>217</v>
      </c>
      <c r="D849" s="29"/>
      <c r="E849" s="246">
        <v>0.54362306547192474</v>
      </c>
      <c r="F849" s="248">
        <v>5.2640242055724596E-5</v>
      </c>
      <c r="G849" s="356">
        <v>29.07</v>
      </c>
      <c r="H849" s="371"/>
      <c r="I849" s="271"/>
      <c r="J849" s="372"/>
    </row>
    <row r="850" spans="1:10" x14ac:dyDescent="0.25">
      <c r="A850" s="260">
        <v>845</v>
      </c>
      <c r="B850" s="28" t="s">
        <v>10</v>
      </c>
      <c r="C850" s="29" t="s">
        <v>218</v>
      </c>
      <c r="D850" s="29"/>
      <c r="E850" s="246">
        <v>0.54362306547192474</v>
      </c>
      <c r="F850" s="248">
        <v>1.5437748009287841E-4</v>
      </c>
      <c r="G850" s="356">
        <v>85.24</v>
      </c>
      <c r="H850" s="371"/>
      <c r="I850" s="271"/>
      <c r="J850" s="372"/>
    </row>
    <row r="851" spans="1:10" x14ac:dyDescent="0.25">
      <c r="A851" s="260">
        <v>846</v>
      </c>
      <c r="B851" s="28" t="s">
        <v>10</v>
      </c>
      <c r="C851" s="29" t="s">
        <v>219</v>
      </c>
      <c r="D851" s="29"/>
      <c r="E851" s="246">
        <v>0.54362306547192474</v>
      </c>
      <c r="F851" s="248">
        <v>1.2703753064552067E-4</v>
      </c>
      <c r="G851" s="356">
        <v>70.150000000000006</v>
      </c>
      <c r="H851" s="371"/>
      <c r="I851" s="271"/>
      <c r="J851" s="372"/>
    </row>
    <row r="852" spans="1:10" x14ac:dyDescent="0.25">
      <c r="A852" s="260">
        <v>847</v>
      </c>
      <c r="B852" s="28" t="s">
        <v>10</v>
      </c>
      <c r="C852" s="29" t="s">
        <v>300</v>
      </c>
      <c r="D852" s="29"/>
      <c r="E852" s="246">
        <v>0.54362306547192474</v>
      </c>
      <c r="F852" s="248">
        <v>3.3677185459127706E-5</v>
      </c>
      <c r="G852" s="356">
        <v>18.600000000000001</v>
      </c>
      <c r="H852" s="371"/>
      <c r="I852" s="271"/>
      <c r="J852" s="372"/>
    </row>
    <row r="853" spans="1:10" x14ac:dyDescent="0.25">
      <c r="A853" s="260">
        <v>848</v>
      </c>
      <c r="B853" s="28" t="s">
        <v>10</v>
      </c>
      <c r="C853" s="29" t="s">
        <v>220</v>
      </c>
      <c r="D853" s="29"/>
      <c r="E853" s="246">
        <v>0.54362306547192474</v>
      </c>
      <c r="F853" s="248">
        <v>4.8379228759407669E-5</v>
      </c>
      <c r="G853" s="356">
        <v>26.71</v>
      </c>
      <c r="H853" s="371"/>
      <c r="I853" s="271"/>
      <c r="J853" s="372"/>
    </row>
    <row r="854" spans="1:10" x14ac:dyDescent="0.25">
      <c r="A854" s="260">
        <v>849</v>
      </c>
      <c r="B854" s="28" t="s">
        <v>10</v>
      </c>
      <c r="C854" s="29" t="s">
        <v>221</v>
      </c>
      <c r="D854" s="29"/>
      <c r="E854" s="246">
        <v>0.54362306547192474</v>
      </c>
      <c r="F854" s="248">
        <v>8.2218222167953842E-6</v>
      </c>
      <c r="G854" s="356">
        <v>4.54</v>
      </c>
      <c r="H854" s="371"/>
      <c r="I854" s="271"/>
      <c r="J854" s="372"/>
    </row>
    <row r="855" spans="1:10" x14ac:dyDescent="0.25">
      <c r="A855" s="260">
        <v>850</v>
      </c>
      <c r="B855" s="28" t="s">
        <v>10</v>
      </c>
      <c r="C855" s="29" t="s">
        <v>222</v>
      </c>
      <c r="D855" s="29"/>
      <c r="E855" s="246">
        <v>0.54362306547192474</v>
      </c>
      <c r="F855" s="248">
        <v>3.7378858670803362E-4</v>
      </c>
      <c r="G855" s="356">
        <v>206.39</v>
      </c>
      <c r="H855" s="371"/>
      <c r="I855" s="271"/>
      <c r="J855" s="372"/>
    </row>
    <row r="856" spans="1:10" x14ac:dyDescent="0.25">
      <c r="A856" s="260">
        <v>851</v>
      </c>
      <c r="B856" s="28" t="s">
        <v>10</v>
      </c>
      <c r="C856" s="29" t="s">
        <v>754</v>
      </c>
      <c r="D856" s="29"/>
      <c r="E856" s="246">
        <v>0.54362306547192474</v>
      </c>
      <c r="F856" s="248">
        <v>9.2037483105330639E-6</v>
      </c>
      <c r="G856" s="356">
        <v>5.08</v>
      </c>
      <c r="H856" s="371"/>
      <c r="I856" s="271"/>
      <c r="J856" s="372"/>
    </row>
    <row r="857" spans="1:10" x14ac:dyDescent="0.25">
      <c r="A857" s="260">
        <v>852</v>
      </c>
      <c r="B857" s="28" t="s">
        <v>10</v>
      </c>
      <c r="C857" s="29" t="s">
        <v>389</v>
      </c>
      <c r="D857" s="29"/>
      <c r="E857" s="246">
        <v>0.54362306547192474</v>
      </c>
      <c r="F857" s="248">
        <v>9.5258565951538914E-6</v>
      </c>
      <c r="G857" s="356">
        <v>5.26</v>
      </c>
      <c r="H857" s="371"/>
      <c r="I857" s="271"/>
      <c r="J857" s="372"/>
    </row>
    <row r="858" spans="1:10" x14ac:dyDescent="0.25">
      <c r="A858" s="260">
        <v>853</v>
      </c>
      <c r="B858" s="28" t="s">
        <v>10</v>
      </c>
      <c r="C858" s="29" t="s">
        <v>223</v>
      </c>
      <c r="D858" s="29"/>
      <c r="E858" s="246">
        <v>0.54362306547192474</v>
      </c>
      <c r="F858" s="248">
        <v>1.2354580143677228E-4</v>
      </c>
      <c r="G858" s="356">
        <v>68.22</v>
      </c>
      <c r="H858" s="371"/>
      <c r="I858" s="271"/>
      <c r="J858" s="372"/>
    </row>
    <row r="859" spans="1:10" x14ac:dyDescent="0.25">
      <c r="A859" s="260">
        <v>854</v>
      </c>
      <c r="B859" s="28" t="s">
        <v>10</v>
      </c>
      <c r="C859" s="29" t="s">
        <v>898</v>
      </c>
      <c r="D859" s="29"/>
      <c r="E859" s="246">
        <v>0.54362306547192474</v>
      </c>
      <c r="F859" s="248">
        <v>2.1076192969430904E-6</v>
      </c>
      <c r="G859" s="356">
        <v>1.1599999999999999</v>
      </c>
      <c r="H859" s="371"/>
      <c r="I859" s="271"/>
      <c r="J859" s="372"/>
    </row>
    <row r="860" spans="1:10" x14ac:dyDescent="0.25">
      <c r="A860" s="260">
        <v>855</v>
      </c>
      <c r="B860" s="28" t="s">
        <v>10</v>
      </c>
      <c r="C860" s="29" t="s">
        <v>363</v>
      </c>
      <c r="D860" s="29"/>
      <c r="E860" s="246">
        <v>0.54362306547192474</v>
      </c>
      <c r="F860" s="248">
        <v>8.9286264997370712E-5</v>
      </c>
      <c r="G860" s="356">
        <v>49.3</v>
      </c>
      <c r="H860" s="371"/>
      <c r="I860" s="271"/>
      <c r="J860" s="372"/>
    </row>
    <row r="861" spans="1:10" s="369" customFormat="1" x14ac:dyDescent="0.25">
      <c r="A861" s="260">
        <v>856</v>
      </c>
      <c r="B861" s="28" t="s">
        <v>10</v>
      </c>
      <c r="C861" s="29" t="s">
        <v>398</v>
      </c>
      <c r="D861" s="29"/>
      <c r="E861" s="246">
        <v>0.54362306547192474</v>
      </c>
      <c r="F861" s="248">
        <v>7.2664757390825205E-6</v>
      </c>
      <c r="G861" s="356">
        <v>4.01</v>
      </c>
      <c r="H861" s="371"/>
      <c r="I861" s="271"/>
      <c r="J861" s="372"/>
    </row>
    <row r="862" spans="1:10" s="369" customFormat="1" x14ac:dyDescent="0.25">
      <c r="A862" s="260">
        <v>857</v>
      </c>
      <c r="B862" s="28" t="s">
        <v>10</v>
      </c>
      <c r="C862" s="29" t="s">
        <v>939</v>
      </c>
      <c r="D862" s="29"/>
      <c r="E862" s="246">
        <v>0.54362306547192474</v>
      </c>
      <c r="F862" s="248">
        <v>1.1037022373978853E-4</v>
      </c>
      <c r="G862" s="356">
        <v>60.94</v>
      </c>
      <c r="H862" s="371"/>
      <c r="I862" s="271"/>
      <c r="J862" s="372"/>
    </row>
    <row r="863" spans="1:10" s="369" customFormat="1" x14ac:dyDescent="0.25">
      <c r="A863" s="260">
        <v>858</v>
      </c>
      <c r="B863" s="28" t="s">
        <v>10</v>
      </c>
      <c r="C863" s="29" t="s">
        <v>224</v>
      </c>
      <c r="D863" s="29"/>
      <c r="E863" s="246">
        <v>0.54362306547192474</v>
      </c>
      <c r="F863" s="248">
        <v>1.2116732950756365E-4</v>
      </c>
      <c r="G863" s="356">
        <v>66.900000000000006</v>
      </c>
      <c r="H863" s="371"/>
      <c r="I863" s="271"/>
      <c r="J863" s="372"/>
    </row>
    <row r="864" spans="1:10" s="373" customFormat="1" x14ac:dyDescent="0.25">
      <c r="A864" s="260">
        <v>859</v>
      </c>
      <c r="B864" s="28" t="s">
        <v>10</v>
      </c>
      <c r="C864" s="29" t="s">
        <v>225</v>
      </c>
      <c r="D864" s="29"/>
      <c r="E864" s="246">
        <v>0.54362306547192474</v>
      </c>
      <c r="F864" s="248">
        <v>6.2619929300946177E-4</v>
      </c>
      <c r="G864" s="356">
        <v>345.77</v>
      </c>
      <c r="H864" s="371"/>
      <c r="I864" s="271"/>
      <c r="J864" s="372"/>
    </row>
    <row r="865" spans="1:10" s="373" customFormat="1" x14ac:dyDescent="0.25">
      <c r="A865" s="260">
        <v>860</v>
      </c>
      <c r="B865" s="28" t="s">
        <v>10</v>
      </c>
      <c r="C865" s="29" t="s">
        <v>226</v>
      </c>
      <c r="D865" s="29"/>
      <c r="E865" s="246">
        <v>0.54362306547192474</v>
      </c>
      <c r="F865" s="248">
        <v>1.7001459505710682E-3</v>
      </c>
      <c r="G865" s="356">
        <v>938.77</v>
      </c>
      <c r="H865" s="371"/>
      <c r="I865" s="271"/>
      <c r="J865" s="372"/>
    </row>
    <row r="866" spans="1:10" s="373" customFormat="1" x14ac:dyDescent="0.25">
      <c r="A866" s="260">
        <v>861</v>
      </c>
      <c r="B866" s="28" t="s">
        <v>10</v>
      </c>
      <c r="C866" s="29" t="s">
        <v>227</v>
      </c>
      <c r="D866" s="29"/>
      <c r="E866" s="246">
        <v>0.54362306547192474</v>
      </c>
      <c r="F866" s="248">
        <v>8.2816641988226433E-6</v>
      </c>
      <c r="G866" s="356">
        <v>4.57</v>
      </c>
      <c r="H866" s="371"/>
      <c r="I866" s="271"/>
      <c r="J866" s="372"/>
    </row>
    <row r="867" spans="1:10" ht="15.75" thickBot="1" x14ac:dyDescent="0.3">
      <c r="A867" s="260">
        <v>862</v>
      </c>
      <c r="B867" s="28" t="s">
        <v>10</v>
      </c>
      <c r="C867" s="29" t="s">
        <v>899</v>
      </c>
      <c r="D867" s="29"/>
      <c r="E867" s="246">
        <v>0.54362306547192474</v>
      </c>
      <c r="F867" s="248">
        <v>4.7884299115226068E-5</v>
      </c>
      <c r="G867" s="356">
        <v>26.44</v>
      </c>
      <c r="H867" s="371"/>
      <c r="I867" s="271"/>
      <c r="J867" s="372"/>
    </row>
    <row r="868" spans="1:10" ht="15.75" thickBot="1" x14ac:dyDescent="0.3">
      <c r="A868" s="263"/>
      <c r="B868" s="284" t="s">
        <v>10</v>
      </c>
      <c r="C868" s="264" t="s">
        <v>260</v>
      </c>
      <c r="D868" s="264"/>
      <c r="E868" s="264"/>
      <c r="F868" s="273">
        <v>1015720.3350000002</v>
      </c>
      <c r="G868" s="357">
        <v>552169.04999999981</v>
      </c>
    </row>
    <row r="869" spans="1:10" x14ac:dyDescent="0.25">
      <c r="A869" s="130"/>
      <c r="B869" s="23"/>
      <c r="C869" s="23"/>
      <c r="D869" s="23"/>
      <c r="E869" s="23"/>
      <c r="F869" s="136"/>
      <c r="G869" s="132"/>
    </row>
    <row r="870" spans="1:10" ht="15.75" thickBot="1" x14ac:dyDescent="0.3">
      <c r="A870" s="130"/>
      <c r="B870" s="23"/>
      <c r="C870" s="133" t="s">
        <v>278</v>
      </c>
      <c r="D870" s="133"/>
      <c r="E870" s="133"/>
      <c r="F870" s="134"/>
      <c r="G870" s="244"/>
    </row>
    <row r="871" spans="1:10" s="225" customFormat="1" ht="15.75" thickBot="1" x14ac:dyDescent="0.3">
      <c r="A871" s="230"/>
      <c r="B871" s="224"/>
      <c r="C871" s="234" t="s">
        <v>229</v>
      </c>
      <c r="D871" s="235"/>
      <c r="E871" s="235" t="s">
        <v>279</v>
      </c>
      <c r="F871" s="239" t="s">
        <v>280</v>
      </c>
      <c r="G871" s="265" t="s">
        <v>281</v>
      </c>
    </row>
    <row r="872" spans="1:10" x14ac:dyDescent="0.25">
      <c r="A872" s="130"/>
      <c r="B872" s="23"/>
      <c r="C872" s="143" t="s">
        <v>282</v>
      </c>
      <c r="D872" s="144"/>
      <c r="E872" s="145">
        <f>+'CALCULO TARIFAS CC '!R45</f>
        <v>0.54362306547192474</v>
      </c>
      <c r="F872" s="240">
        <f>+F868</f>
        <v>1015720.3350000002</v>
      </c>
      <c r="G872" s="266">
        <f>ROUND(G868,2)</f>
        <v>552169.05000000005</v>
      </c>
    </row>
    <row r="873" spans="1:10" x14ac:dyDescent="0.25">
      <c r="A873" s="130"/>
      <c r="B873" s="23"/>
      <c r="C873" s="146" t="s">
        <v>283</v>
      </c>
      <c r="D873" s="147"/>
      <c r="E873" s="148">
        <f>+'CALCULO TARIFAS CC '!S45</f>
        <v>0.96376500126288867</v>
      </c>
      <c r="F873" s="241">
        <f>+F737</f>
        <v>550780.79249999998</v>
      </c>
      <c r="G873" s="267">
        <f>ROUND(G737,2)</f>
        <v>530823.27</v>
      </c>
    </row>
    <row r="874" spans="1:10" x14ac:dyDescent="0.25">
      <c r="A874" s="130"/>
      <c r="B874" s="23"/>
      <c r="C874" s="146" t="s">
        <v>284</v>
      </c>
      <c r="D874" s="147"/>
      <c r="E874" s="148">
        <f>+'CALCULO TARIFAS CC '!T45</f>
        <v>0.32550459669217807</v>
      </c>
      <c r="F874" s="241">
        <f>+F684</f>
        <v>840805.58180000004</v>
      </c>
      <c r="G874" s="267">
        <f>ROUND(G684,2)</f>
        <v>273686.08</v>
      </c>
    </row>
    <row r="875" spans="1:10" x14ac:dyDescent="0.25">
      <c r="A875" s="130"/>
      <c r="B875" s="23"/>
      <c r="C875" s="146" t="s">
        <v>285</v>
      </c>
      <c r="D875" s="147"/>
      <c r="E875" s="148">
        <f>+'CALCULO TARIFAS CC '!U45</f>
        <v>0.61310486965919453</v>
      </c>
      <c r="F875" s="241">
        <f>+F683</f>
        <v>406685.72899999999</v>
      </c>
      <c r="G875" s="267">
        <f>ROUND(G683,2)</f>
        <v>249340.99</v>
      </c>
    </row>
    <row r="876" spans="1:10" x14ac:dyDescent="0.25">
      <c r="A876" s="130"/>
      <c r="B876" s="23"/>
      <c r="C876" s="146" t="s">
        <v>286</v>
      </c>
      <c r="D876" s="147"/>
      <c r="E876" s="148">
        <f>+'CALCULO TARIFAS CC '!V45</f>
        <v>1.4144567397543044</v>
      </c>
      <c r="F876" s="241">
        <f>+F641</f>
        <v>896113.3602</v>
      </c>
      <c r="G876" s="267">
        <f>ROUND(G641,2)</f>
        <v>1267513.58</v>
      </c>
    </row>
    <row r="877" spans="1:10" ht="15.75" thickBot="1" x14ac:dyDescent="0.3">
      <c r="A877" s="130"/>
      <c r="B877" s="23"/>
      <c r="C877" s="149" t="s">
        <v>287</v>
      </c>
      <c r="D877" s="150"/>
      <c r="E877" s="151">
        <f>+'CALCULO TARIFAS CC '!W45</f>
        <v>0.41399011367755389</v>
      </c>
      <c r="F877" s="242">
        <f>+F640</f>
        <v>960150.95270000002</v>
      </c>
      <c r="G877" s="268">
        <f>ROUND(G640,2)</f>
        <v>397492.95</v>
      </c>
    </row>
    <row r="878" spans="1:10" ht="15.75" thickBot="1" x14ac:dyDescent="0.3">
      <c r="A878" s="130"/>
      <c r="B878" s="23"/>
      <c r="C878" s="23"/>
      <c r="D878" s="23"/>
      <c r="E878" s="23"/>
      <c r="F878" s="243">
        <f t="shared" ref="F878" si="0">SUM(F872:F877)</f>
        <v>4670256.7511999998</v>
      </c>
      <c r="G878" s="269">
        <f>SUM(G872:G877)</f>
        <v>3271025.9200000004</v>
      </c>
    </row>
    <row r="879" spans="1:10" x14ac:dyDescent="0.25">
      <c r="A879" s="130"/>
      <c r="B879" s="23"/>
      <c r="C879" s="23"/>
      <c r="D879" s="23"/>
      <c r="E879" s="23"/>
      <c r="F879" s="131"/>
      <c r="G879" s="135"/>
    </row>
    <row r="880" spans="1:10" x14ac:dyDescent="0.25">
      <c r="A880" s="23"/>
      <c r="B880" s="23"/>
      <c r="C880" s="23"/>
      <c r="D880" s="23"/>
      <c r="E880" s="23"/>
      <c r="F880" s="131"/>
      <c r="G880" s="182"/>
    </row>
    <row r="881" spans="1:7" x14ac:dyDescent="0.25">
      <c r="A881" s="23"/>
      <c r="B881" s="23"/>
      <c r="F881" s="131"/>
      <c r="G881" s="141"/>
    </row>
    <row r="882" spans="1:7" x14ac:dyDescent="0.25">
      <c r="A882" s="23"/>
      <c r="B882" s="23"/>
      <c r="F882" s="136"/>
      <c r="G882" s="131"/>
    </row>
    <row r="883" spans="1:7" x14ac:dyDescent="0.25">
      <c r="A883" s="23"/>
      <c r="B883" s="23"/>
      <c r="F883" s="131"/>
      <c r="G883" s="131"/>
    </row>
    <row r="884" spans="1:7" x14ac:dyDescent="0.25">
      <c r="A884" s="23"/>
      <c r="B884" s="23"/>
      <c r="F884" s="131"/>
      <c r="G884" s="131"/>
    </row>
    <row r="885" spans="1:7" x14ac:dyDescent="0.25">
      <c r="A885" s="23"/>
      <c r="B885" s="23"/>
      <c r="G885" s="131"/>
    </row>
    <row r="886" spans="1:7" x14ac:dyDescent="0.25">
      <c r="A886" s="23"/>
      <c r="B886" s="23"/>
      <c r="G886" s="182"/>
    </row>
    <row r="887" spans="1:7" x14ac:dyDescent="0.25">
      <c r="A887" s="23"/>
      <c r="B887" s="23"/>
      <c r="G887" s="182"/>
    </row>
    <row r="888" spans="1:7" x14ac:dyDescent="0.25">
      <c r="A888" s="23"/>
      <c r="B888" s="23"/>
      <c r="G888" s="182"/>
    </row>
    <row r="889" spans="1:7" x14ac:dyDescent="0.25">
      <c r="A889" s="23"/>
      <c r="B889" s="23"/>
      <c r="G889" s="182"/>
    </row>
    <row r="890" spans="1:7" x14ac:dyDescent="0.25">
      <c r="A890" s="23"/>
      <c r="B890" s="23"/>
      <c r="G890" s="182"/>
    </row>
    <row r="891" spans="1:7" x14ac:dyDescent="0.25">
      <c r="A891" s="23"/>
      <c r="B891" s="23"/>
      <c r="G891" s="182"/>
    </row>
    <row r="892" spans="1:7" x14ac:dyDescent="0.25">
      <c r="A892" s="23"/>
      <c r="B892" s="23"/>
      <c r="G892" s="182"/>
    </row>
    <row r="893" spans="1:7" x14ac:dyDescent="0.25">
      <c r="A893" s="23"/>
      <c r="B893" s="23"/>
      <c r="G893" s="131"/>
    </row>
    <row r="894" spans="1:7" x14ac:dyDescent="0.25">
      <c r="A894" s="23"/>
      <c r="B894" s="23"/>
      <c r="G894" s="131"/>
    </row>
    <row r="895" spans="1:7" x14ac:dyDescent="0.25">
      <c r="A895" s="130"/>
      <c r="B895" s="23"/>
      <c r="G895" s="131"/>
    </row>
    <row r="896" spans="1:7" x14ac:dyDescent="0.25">
      <c r="A896" s="130"/>
      <c r="B896" s="23"/>
      <c r="E896" s="288"/>
      <c r="F896" s="288"/>
      <c r="G896" s="131"/>
    </row>
    <row r="897" spans="1:7" x14ac:dyDescent="0.25">
      <c r="A897" s="130"/>
      <c r="B897" s="23"/>
      <c r="E897" s="288"/>
      <c r="F897" s="288"/>
      <c r="G897" s="23"/>
    </row>
    <row r="898" spans="1:7" x14ac:dyDescent="0.25">
      <c r="A898" s="130"/>
      <c r="B898" s="23"/>
      <c r="E898" s="288"/>
      <c r="F898" s="288"/>
      <c r="G898" s="132"/>
    </row>
    <row r="899" spans="1:7" x14ac:dyDescent="0.25">
      <c r="A899" s="130"/>
      <c r="B899" s="23"/>
      <c r="E899" s="288"/>
      <c r="F899" s="288"/>
      <c r="G899" s="132"/>
    </row>
    <row r="900" spans="1:7" x14ac:dyDescent="0.25">
      <c r="A900" s="130"/>
      <c r="B900" s="23"/>
      <c r="E900" s="288"/>
      <c r="F900" s="288"/>
      <c r="G900" s="132"/>
    </row>
    <row r="901" spans="1:7" x14ac:dyDescent="0.25">
      <c r="A901" s="130"/>
      <c r="B901" s="23"/>
      <c r="E901" s="288"/>
      <c r="F901" s="288"/>
      <c r="G901" s="132"/>
    </row>
    <row r="902" spans="1:7" x14ac:dyDescent="0.25">
      <c r="A902" s="130"/>
      <c r="B902" s="23"/>
      <c r="C902" s="23"/>
      <c r="E902" s="288"/>
      <c r="F902" s="288"/>
      <c r="G902" s="132"/>
    </row>
    <row r="903" spans="1:7" x14ac:dyDescent="0.25">
      <c r="A903" s="130"/>
      <c r="B903" s="23"/>
      <c r="C903" s="23"/>
      <c r="D903" s="23"/>
      <c r="E903" s="23"/>
      <c r="F903" s="131"/>
      <c r="G903" s="132"/>
    </row>
    <row r="904" spans="1:7" x14ac:dyDescent="0.25">
      <c r="A904" s="130"/>
      <c r="B904" s="23"/>
      <c r="C904" s="23"/>
      <c r="D904" s="23"/>
      <c r="E904" s="23"/>
      <c r="F904" s="131"/>
      <c r="G904" s="132"/>
    </row>
    <row r="905" spans="1:7" x14ac:dyDescent="0.25">
      <c r="A905" s="130"/>
      <c r="B905" s="23"/>
      <c r="C905" s="23"/>
      <c r="D905" s="23"/>
      <c r="E905" s="23"/>
      <c r="F905" s="131"/>
      <c r="G905" s="132"/>
    </row>
    <row r="906" spans="1:7" x14ac:dyDescent="0.25">
      <c r="A906" s="130"/>
      <c r="B906" s="23"/>
      <c r="C906" s="23"/>
      <c r="D906" s="23"/>
      <c r="E906" s="23"/>
      <c r="F906" s="131"/>
      <c r="G906" s="132"/>
    </row>
    <row r="907" spans="1:7" x14ac:dyDescent="0.25">
      <c r="A907" s="130"/>
      <c r="B907" s="23"/>
      <c r="C907" s="23"/>
      <c r="D907" s="23"/>
      <c r="E907" s="23"/>
      <c r="F907" s="131"/>
      <c r="G907" s="132"/>
    </row>
    <row r="908" spans="1:7" x14ac:dyDescent="0.25">
      <c r="A908" s="130"/>
      <c r="B908" s="23"/>
      <c r="C908" s="23"/>
      <c r="D908" s="23"/>
      <c r="E908" s="23"/>
      <c r="F908" s="131"/>
      <c r="G908" s="132"/>
    </row>
    <row r="909" spans="1:7" x14ac:dyDescent="0.25">
      <c r="A909" s="130"/>
      <c r="B909" s="23"/>
      <c r="C909" s="23"/>
      <c r="D909" s="23"/>
      <c r="E909" s="23"/>
      <c r="F909" s="131"/>
      <c r="G909" s="132"/>
    </row>
    <row r="910" spans="1:7" x14ac:dyDescent="0.25">
      <c r="A910" s="130"/>
      <c r="B910" s="23"/>
      <c r="C910" s="23"/>
      <c r="D910" s="23"/>
      <c r="E910" s="23"/>
      <c r="F910" s="131"/>
      <c r="G910" s="132"/>
    </row>
    <row r="911" spans="1:7" x14ac:dyDescent="0.25">
      <c r="A911" s="130"/>
      <c r="B911" s="23"/>
      <c r="C911" s="23"/>
      <c r="D911" s="23"/>
      <c r="E911" s="23"/>
      <c r="F911" s="131"/>
      <c r="G911" s="132"/>
    </row>
    <row r="912" spans="1:7" x14ac:dyDescent="0.25">
      <c r="A912" s="130"/>
      <c r="B912" s="23"/>
      <c r="C912" s="23"/>
      <c r="D912" s="23"/>
      <c r="E912" s="23"/>
      <c r="F912" s="131"/>
      <c r="G912" s="132"/>
    </row>
    <row r="913" spans="1:7" x14ac:dyDescent="0.25">
      <c r="A913" s="130"/>
      <c r="B913" s="23"/>
      <c r="C913" s="23"/>
      <c r="D913" s="23"/>
      <c r="E913" s="23"/>
      <c r="F913" s="131"/>
      <c r="G913" s="132"/>
    </row>
    <row r="914" spans="1:7" x14ac:dyDescent="0.25">
      <c r="A914" s="130"/>
      <c r="B914" s="23"/>
      <c r="C914" s="23"/>
      <c r="D914" s="23"/>
      <c r="E914" s="23"/>
      <c r="F914" s="131"/>
      <c r="G914" s="132"/>
    </row>
    <row r="915" spans="1:7" x14ac:dyDescent="0.25">
      <c r="A915" s="130"/>
      <c r="B915" s="23"/>
      <c r="C915" s="23"/>
      <c r="D915" s="23"/>
      <c r="E915" s="23"/>
      <c r="F915" s="131"/>
      <c r="G915" s="132"/>
    </row>
    <row r="916" spans="1:7" x14ac:dyDescent="0.25">
      <c r="A916" s="130"/>
      <c r="B916" s="23"/>
      <c r="C916" s="23"/>
      <c r="D916" s="23"/>
      <c r="E916" s="23"/>
      <c r="F916" s="131"/>
      <c r="G916" s="132"/>
    </row>
    <row r="917" spans="1:7" x14ac:dyDescent="0.25">
      <c r="A917" s="130"/>
      <c r="B917" s="23"/>
      <c r="C917" s="23"/>
      <c r="D917" s="23"/>
      <c r="E917" s="23"/>
      <c r="F917" s="131"/>
      <c r="G917" s="132"/>
    </row>
    <row r="918" spans="1:7" x14ac:dyDescent="0.25">
      <c r="A918" s="130"/>
      <c r="B918" s="23"/>
      <c r="C918" s="23"/>
      <c r="D918" s="23"/>
      <c r="E918" s="23"/>
      <c r="F918" s="131"/>
      <c r="G918" s="132"/>
    </row>
    <row r="919" spans="1:7" x14ac:dyDescent="0.25">
      <c r="A919" s="130"/>
      <c r="B919" s="23"/>
      <c r="C919" s="23"/>
      <c r="D919" s="23"/>
      <c r="E919" s="23"/>
      <c r="F919" s="131"/>
      <c r="G919" s="132"/>
    </row>
    <row r="920" spans="1:7" x14ac:dyDescent="0.25">
      <c r="A920" s="130"/>
      <c r="B920" s="23"/>
      <c r="C920" s="23"/>
      <c r="D920" s="23"/>
      <c r="E920" s="23"/>
      <c r="F920" s="131"/>
      <c r="G920" s="132"/>
    </row>
    <row r="921" spans="1:7" x14ac:dyDescent="0.25">
      <c r="A921" s="130"/>
      <c r="B921" s="23"/>
      <c r="C921" s="23"/>
      <c r="D921" s="23"/>
      <c r="E921" s="23"/>
      <c r="F921" s="131"/>
      <c r="G921" s="132"/>
    </row>
    <row r="922" spans="1:7" x14ac:dyDescent="0.25">
      <c r="A922" s="130"/>
      <c r="B922" s="23"/>
      <c r="C922" s="23"/>
      <c r="D922" s="23"/>
      <c r="E922" s="23"/>
      <c r="F922" s="131"/>
      <c r="G922" s="132"/>
    </row>
    <row r="923" spans="1:7" x14ac:dyDescent="0.25">
      <c r="A923" s="130"/>
      <c r="B923" s="23"/>
      <c r="C923" s="23"/>
      <c r="D923" s="23"/>
      <c r="E923" s="23"/>
      <c r="F923" s="131"/>
      <c r="G923" s="132"/>
    </row>
    <row r="924" spans="1:7" x14ac:dyDescent="0.25">
      <c r="A924" s="130"/>
      <c r="B924" s="23"/>
      <c r="C924" s="23"/>
      <c r="D924" s="23"/>
      <c r="E924" s="23"/>
      <c r="F924" s="131"/>
      <c r="G924" s="132"/>
    </row>
    <row r="925" spans="1:7" x14ac:dyDescent="0.25">
      <c r="A925" s="130"/>
      <c r="B925" s="23"/>
      <c r="C925" s="23"/>
      <c r="D925" s="23"/>
      <c r="E925" s="23"/>
      <c r="F925" s="131"/>
      <c r="G925" s="132"/>
    </row>
    <row r="926" spans="1:7" x14ac:dyDescent="0.25">
      <c r="A926" s="130"/>
      <c r="B926" s="23"/>
      <c r="C926" s="23"/>
      <c r="D926" s="23"/>
      <c r="E926" s="23"/>
      <c r="F926" s="131"/>
      <c r="G926" s="132"/>
    </row>
    <row r="927" spans="1:7" x14ac:dyDescent="0.25">
      <c r="A927" s="130"/>
      <c r="B927" s="23"/>
      <c r="C927" s="23"/>
      <c r="D927" s="23"/>
      <c r="E927" s="23"/>
      <c r="F927" s="131"/>
      <c r="G927" s="132"/>
    </row>
    <row r="928" spans="1:7" x14ac:dyDescent="0.25">
      <c r="A928" s="130"/>
      <c r="B928" s="23"/>
      <c r="C928" s="23"/>
      <c r="D928" s="23"/>
      <c r="E928" s="23"/>
      <c r="F928" s="131"/>
      <c r="G928" s="132"/>
    </row>
    <row r="929" spans="1:7" x14ac:dyDescent="0.25">
      <c r="A929" s="130"/>
      <c r="B929" s="23"/>
      <c r="C929" s="23"/>
      <c r="D929" s="23"/>
      <c r="E929" s="23"/>
      <c r="F929" s="131"/>
      <c r="G929" s="132"/>
    </row>
    <row r="930" spans="1:7" x14ac:dyDescent="0.25">
      <c r="A930" s="130"/>
      <c r="B930" s="23"/>
      <c r="C930" s="23"/>
      <c r="D930" s="23"/>
      <c r="E930" s="23"/>
      <c r="F930" s="131"/>
      <c r="G930" s="132"/>
    </row>
    <row r="931" spans="1:7" x14ac:dyDescent="0.25">
      <c r="A931" s="130"/>
      <c r="B931" s="23"/>
      <c r="C931" s="23"/>
      <c r="D931" s="23"/>
      <c r="E931" s="23"/>
      <c r="F931" s="131"/>
      <c r="G931" s="132"/>
    </row>
    <row r="932" spans="1:7" x14ac:dyDescent="0.25">
      <c r="A932" s="130"/>
      <c r="B932" s="23"/>
      <c r="C932" s="23"/>
      <c r="D932" s="23"/>
      <c r="E932" s="23"/>
      <c r="F932" s="131"/>
      <c r="G932" s="132"/>
    </row>
    <row r="933" spans="1:7" x14ac:dyDescent="0.25">
      <c r="A933" s="130"/>
      <c r="B933" s="23"/>
      <c r="C933" s="23"/>
      <c r="D933" s="23"/>
      <c r="E933" s="23"/>
      <c r="F933" s="131"/>
      <c r="G933" s="132"/>
    </row>
    <row r="934" spans="1:7" x14ac:dyDescent="0.25">
      <c r="A934" s="130"/>
      <c r="B934" s="23"/>
      <c r="C934" s="23"/>
      <c r="D934" s="23"/>
      <c r="E934" s="23"/>
      <c r="F934" s="131"/>
      <c r="G934" s="132"/>
    </row>
    <row r="935" spans="1:7" x14ac:dyDescent="0.25">
      <c r="A935" s="130"/>
      <c r="B935" s="23"/>
      <c r="C935" s="23"/>
      <c r="D935" s="23"/>
      <c r="E935" s="23"/>
      <c r="F935" s="131"/>
      <c r="G935" s="132"/>
    </row>
    <row r="936" spans="1:7" x14ac:dyDescent="0.25">
      <c r="A936" s="130"/>
      <c r="B936" s="23"/>
      <c r="C936" s="23"/>
      <c r="D936" s="23"/>
      <c r="E936" s="23"/>
      <c r="F936" s="131"/>
      <c r="G936" s="132"/>
    </row>
    <row r="937" spans="1:7" x14ac:dyDescent="0.25">
      <c r="A937" s="130"/>
      <c r="B937" s="23"/>
      <c r="C937" s="23"/>
      <c r="D937" s="23"/>
      <c r="E937" s="23"/>
      <c r="F937" s="131"/>
      <c r="G937" s="132"/>
    </row>
    <row r="938" spans="1:7" x14ac:dyDescent="0.25">
      <c r="A938" s="130"/>
      <c r="B938" s="23"/>
      <c r="C938" s="23"/>
      <c r="D938" s="23"/>
      <c r="E938" s="23"/>
      <c r="F938" s="131"/>
      <c r="G938" s="132"/>
    </row>
    <row r="939" spans="1:7" x14ac:dyDescent="0.25">
      <c r="A939" s="130"/>
      <c r="B939" s="23"/>
      <c r="C939" s="23"/>
      <c r="D939" s="23"/>
      <c r="E939" s="23"/>
      <c r="F939" s="131"/>
      <c r="G939" s="132"/>
    </row>
    <row r="940" spans="1:7" x14ac:dyDescent="0.25">
      <c r="A940" s="130"/>
      <c r="B940" s="23"/>
      <c r="C940" s="23"/>
      <c r="D940" s="23"/>
      <c r="E940" s="23"/>
      <c r="F940" s="131"/>
      <c r="G940" s="132"/>
    </row>
    <row r="941" spans="1:7" x14ac:dyDescent="0.25">
      <c r="A941" s="130"/>
      <c r="B941" s="23"/>
      <c r="C941" s="23"/>
      <c r="D941" s="23"/>
      <c r="E941" s="23"/>
      <c r="F941" s="131"/>
      <c r="G941" s="132"/>
    </row>
    <row r="942" spans="1:7" x14ac:dyDescent="0.25">
      <c r="A942" s="130"/>
      <c r="B942" s="23"/>
      <c r="C942" s="23"/>
      <c r="D942" s="23"/>
      <c r="E942" s="23"/>
      <c r="F942" s="131"/>
      <c r="G942" s="132"/>
    </row>
    <row r="943" spans="1:7" x14ac:dyDescent="0.25">
      <c r="A943" s="130"/>
      <c r="B943" s="23"/>
      <c r="C943" s="23"/>
      <c r="D943" s="23"/>
      <c r="E943" s="23"/>
      <c r="F943" s="131"/>
      <c r="G943" s="132"/>
    </row>
    <row r="944" spans="1:7" x14ac:dyDescent="0.25">
      <c r="A944" s="130"/>
      <c r="B944" s="23"/>
      <c r="C944" s="23"/>
      <c r="D944" s="23"/>
      <c r="E944" s="23"/>
      <c r="F944" s="131"/>
      <c r="G944" s="132"/>
    </row>
    <row r="945" spans="1:7" x14ac:dyDescent="0.25">
      <c r="A945" s="130"/>
      <c r="B945" s="23"/>
      <c r="C945" s="23"/>
      <c r="D945" s="23"/>
      <c r="E945" s="23"/>
      <c r="F945" s="131"/>
      <c r="G945" s="132"/>
    </row>
    <row r="946" spans="1:7" x14ac:dyDescent="0.25">
      <c r="A946" s="130"/>
      <c r="B946" s="23"/>
      <c r="C946" s="23"/>
      <c r="D946" s="23"/>
      <c r="E946" s="23"/>
      <c r="F946" s="131"/>
      <c r="G946" s="132"/>
    </row>
    <row r="947" spans="1:7" x14ac:dyDescent="0.25">
      <c r="A947" s="130"/>
      <c r="B947" s="23"/>
      <c r="C947" s="23"/>
      <c r="D947" s="23"/>
      <c r="E947" s="23"/>
      <c r="F947" s="131"/>
      <c r="G947" s="132"/>
    </row>
    <row r="948" spans="1:7" x14ac:dyDescent="0.25">
      <c r="A948" s="130"/>
      <c r="B948" s="23"/>
      <c r="C948" s="23"/>
      <c r="D948" s="23"/>
      <c r="E948" s="23"/>
      <c r="F948" s="131"/>
      <c r="G948" s="132"/>
    </row>
    <row r="949" spans="1:7" x14ac:dyDescent="0.25">
      <c r="A949" s="130"/>
      <c r="B949" s="23"/>
      <c r="C949" s="23"/>
      <c r="D949" s="23"/>
      <c r="E949" s="23"/>
      <c r="F949" s="131"/>
      <c r="G949" s="132"/>
    </row>
    <row r="950" spans="1:7" x14ac:dyDescent="0.25">
      <c r="A950" s="130"/>
      <c r="B950" s="23"/>
      <c r="C950" s="23"/>
      <c r="D950" s="23"/>
      <c r="E950" s="23"/>
      <c r="F950" s="131"/>
      <c r="G950" s="132"/>
    </row>
    <row r="951" spans="1:7" x14ac:dyDescent="0.25">
      <c r="A951" s="130"/>
      <c r="B951" s="23"/>
      <c r="C951" s="23"/>
      <c r="D951" s="23"/>
      <c r="E951" s="23"/>
      <c r="F951" s="131"/>
      <c r="G951" s="132"/>
    </row>
    <row r="952" spans="1:7" x14ac:dyDescent="0.25">
      <c r="A952" s="130"/>
      <c r="B952" s="23"/>
      <c r="C952" s="23"/>
      <c r="D952" s="23"/>
      <c r="E952" s="23"/>
      <c r="F952" s="131"/>
      <c r="G952" s="132"/>
    </row>
    <row r="953" spans="1:7" x14ac:dyDescent="0.25">
      <c r="A953" s="130"/>
      <c r="B953" s="23"/>
      <c r="C953" s="23"/>
      <c r="D953" s="23"/>
      <c r="E953" s="23"/>
      <c r="F953" s="131"/>
      <c r="G953" s="132"/>
    </row>
    <row r="954" spans="1:7" x14ac:dyDescent="0.25">
      <c r="A954" s="130"/>
      <c r="B954" s="23"/>
      <c r="C954" s="23"/>
      <c r="D954" s="23"/>
      <c r="E954" s="23"/>
      <c r="F954" s="131"/>
      <c r="G954" s="132"/>
    </row>
    <row r="955" spans="1:7" x14ac:dyDescent="0.25">
      <c r="A955" s="130"/>
      <c r="B955" s="23"/>
      <c r="C955" s="23"/>
      <c r="D955" s="23"/>
      <c r="E955" s="23"/>
      <c r="F955" s="131"/>
      <c r="G955" s="132"/>
    </row>
    <row r="956" spans="1:7" x14ac:dyDescent="0.25">
      <c r="A956" s="130"/>
      <c r="B956" s="23"/>
      <c r="C956" s="23"/>
      <c r="D956" s="23"/>
      <c r="E956" s="23"/>
      <c r="F956" s="131"/>
      <c r="G956" s="132"/>
    </row>
    <row r="957" spans="1:7" x14ac:dyDescent="0.25">
      <c r="A957" s="130"/>
      <c r="B957" s="23"/>
      <c r="C957" s="23"/>
      <c r="D957" s="23"/>
      <c r="E957" s="23"/>
      <c r="F957" s="131"/>
      <c r="G957" s="132"/>
    </row>
    <row r="958" spans="1:7" x14ac:dyDescent="0.25">
      <c r="A958" s="130"/>
      <c r="B958" s="23"/>
      <c r="C958" s="23"/>
      <c r="D958" s="23"/>
      <c r="E958" s="23"/>
      <c r="F958" s="131"/>
      <c r="G958" s="132"/>
    </row>
    <row r="959" spans="1:7" x14ac:dyDescent="0.25">
      <c r="A959" s="130"/>
      <c r="B959" s="23"/>
      <c r="C959" s="23"/>
      <c r="D959" s="23"/>
      <c r="E959" s="23"/>
      <c r="F959" s="131"/>
      <c r="G959" s="132"/>
    </row>
    <row r="960" spans="1:7" x14ac:dyDescent="0.25">
      <c r="A960" s="130"/>
      <c r="B960" s="23"/>
      <c r="C960" s="23"/>
      <c r="D960" s="23"/>
      <c r="E960" s="23"/>
      <c r="F960" s="131"/>
      <c r="G960" s="132"/>
    </row>
    <row r="961" spans="1:7" x14ac:dyDescent="0.25">
      <c r="A961" s="130"/>
      <c r="B961" s="23"/>
      <c r="C961" s="23"/>
      <c r="D961" s="23"/>
      <c r="E961" s="23"/>
      <c r="F961" s="131"/>
      <c r="G961" s="132"/>
    </row>
    <row r="962" spans="1:7" x14ac:dyDescent="0.25">
      <c r="A962" s="130"/>
      <c r="B962" s="23"/>
      <c r="C962" s="23"/>
      <c r="D962" s="23"/>
      <c r="E962" s="23"/>
      <c r="F962" s="131"/>
      <c r="G962" s="132"/>
    </row>
    <row r="963" spans="1:7" x14ac:dyDescent="0.25">
      <c r="A963" s="130"/>
      <c r="B963" s="23"/>
      <c r="C963" s="23"/>
      <c r="D963" s="23"/>
      <c r="E963" s="23"/>
      <c r="F963" s="131"/>
      <c r="G963" s="132"/>
    </row>
    <row r="964" spans="1:7" x14ac:dyDescent="0.25">
      <c r="A964" s="130"/>
      <c r="B964" s="23"/>
      <c r="C964" s="23"/>
      <c r="D964" s="23"/>
      <c r="E964" s="23"/>
      <c r="F964" s="131"/>
      <c r="G964" s="132"/>
    </row>
    <row r="965" spans="1:7" x14ac:dyDescent="0.25">
      <c r="A965" s="130"/>
      <c r="B965" s="23"/>
      <c r="C965" s="23"/>
      <c r="D965" s="23"/>
      <c r="E965" s="23"/>
      <c r="F965" s="131"/>
      <c r="G965" s="132"/>
    </row>
    <row r="966" spans="1:7" x14ac:dyDescent="0.25">
      <c r="A966" s="130"/>
      <c r="B966" s="23"/>
      <c r="C966" s="23"/>
      <c r="D966" s="23"/>
      <c r="E966" s="23"/>
      <c r="F966" s="131"/>
      <c r="G966" s="132"/>
    </row>
    <row r="967" spans="1:7" x14ac:dyDescent="0.25">
      <c r="A967" s="130"/>
      <c r="B967" s="23"/>
      <c r="C967" s="23"/>
      <c r="D967" s="23"/>
      <c r="E967" s="23"/>
      <c r="F967" s="131"/>
      <c r="G967" s="132"/>
    </row>
    <row r="968" spans="1:7" x14ac:dyDescent="0.25">
      <c r="A968" s="130"/>
      <c r="B968" s="23"/>
      <c r="C968" s="23"/>
      <c r="D968" s="23"/>
      <c r="E968" s="23"/>
      <c r="F968" s="131"/>
      <c r="G968" s="132"/>
    </row>
    <row r="969" spans="1:7" x14ac:dyDescent="0.25">
      <c r="A969" s="130"/>
      <c r="B969" s="23"/>
      <c r="C969" s="23"/>
      <c r="D969" s="23"/>
      <c r="E969" s="23"/>
      <c r="F969" s="131"/>
      <c r="G969" s="132"/>
    </row>
    <row r="970" spans="1:7" x14ac:dyDescent="0.25">
      <c r="A970" s="130"/>
      <c r="B970" s="23"/>
      <c r="C970" s="23"/>
      <c r="D970" s="23"/>
      <c r="E970" s="23"/>
      <c r="F970" s="131"/>
      <c r="G970" s="132"/>
    </row>
    <row r="971" spans="1:7" x14ac:dyDescent="0.25">
      <c r="A971" s="130"/>
      <c r="B971" s="23"/>
      <c r="C971" s="23"/>
      <c r="D971" s="23"/>
      <c r="E971" s="23"/>
      <c r="F971" s="131"/>
      <c r="G971" s="132"/>
    </row>
    <row r="972" spans="1:7" x14ac:dyDescent="0.25">
      <c r="A972" s="130"/>
      <c r="B972" s="23"/>
      <c r="C972" s="23"/>
      <c r="D972" s="23"/>
      <c r="E972" s="23"/>
      <c r="F972" s="131"/>
      <c r="G972" s="132"/>
    </row>
    <row r="973" spans="1:7" x14ac:dyDescent="0.25">
      <c r="A973" s="130"/>
      <c r="B973" s="23"/>
      <c r="C973" s="23"/>
      <c r="D973" s="23"/>
      <c r="E973" s="23"/>
      <c r="F973" s="131"/>
      <c r="G973" s="132"/>
    </row>
    <row r="974" spans="1:7" x14ac:dyDescent="0.25">
      <c r="A974" s="130"/>
      <c r="B974" s="23"/>
      <c r="C974" s="23"/>
      <c r="D974" s="23"/>
      <c r="E974" s="23"/>
      <c r="F974" s="131"/>
      <c r="G974" s="132"/>
    </row>
    <row r="975" spans="1:7" x14ac:dyDescent="0.25">
      <c r="A975" s="130"/>
      <c r="B975" s="23"/>
      <c r="C975" s="23"/>
      <c r="D975" s="23"/>
      <c r="E975" s="23"/>
      <c r="F975" s="131"/>
      <c r="G975" s="132"/>
    </row>
    <row r="976" spans="1:7" x14ac:dyDescent="0.25">
      <c r="A976" s="130"/>
      <c r="B976" s="23"/>
      <c r="C976" s="23"/>
      <c r="D976" s="23"/>
      <c r="E976" s="23"/>
      <c r="F976" s="131"/>
      <c r="G976" s="132"/>
    </row>
    <row r="977" spans="1:7" x14ac:dyDescent="0.25">
      <c r="A977" s="130"/>
      <c r="B977" s="23"/>
      <c r="C977" s="23"/>
      <c r="D977" s="23"/>
      <c r="E977" s="23"/>
      <c r="F977" s="131"/>
      <c r="G977" s="132"/>
    </row>
    <row r="978" spans="1:7" x14ac:dyDescent="0.25">
      <c r="A978" s="130"/>
      <c r="B978" s="23"/>
      <c r="C978" s="23"/>
      <c r="D978" s="23"/>
      <c r="E978" s="23"/>
      <c r="F978" s="131"/>
      <c r="G978" s="132"/>
    </row>
    <row r="979" spans="1:7" x14ac:dyDescent="0.25">
      <c r="A979" s="130"/>
      <c r="B979" s="23"/>
      <c r="C979" s="23"/>
      <c r="D979" s="23"/>
      <c r="E979" s="23"/>
      <c r="F979" s="131"/>
      <c r="G979" s="132"/>
    </row>
    <row r="980" spans="1:7" x14ac:dyDescent="0.25">
      <c r="A980" s="130"/>
      <c r="B980" s="23"/>
      <c r="C980" s="23"/>
      <c r="D980" s="23"/>
      <c r="E980" s="23"/>
      <c r="F980" s="131"/>
      <c r="G980" s="132"/>
    </row>
    <row r="981" spans="1:7" x14ac:dyDescent="0.25">
      <c r="A981" s="130"/>
      <c r="B981" s="23"/>
      <c r="C981" s="23"/>
      <c r="D981" s="23"/>
      <c r="E981" s="23"/>
      <c r="F981" s="131"/>
      <c r="G981" s="132"/>
    </row>
    <row r="982" spans="1:7" x14ac:dyDescent="0.25">
      <c r="A982" s="130"/>
      <c r="B982" s="23"/>
      <c r="C982" s="23"/>
      <c r="D982" s="23"/>
      <c r="E982" s="23"/>
      <c r="F982" s="131"/>
      <c r="G982" s="132"/>
    </row>
    <row r="983" spans="1:7" x14ac:dyDescent="0.25">
      <c r="A983" s="130"/>
      <c r="B983" s="23"/>
      <c r="C983" s="23"/>
      <c r="D983" s="23"/>
      <c r="E983" s="23"/>
      <c r="F983" s="131"/>
      <c r="G983" s="132"/>
    </row>
    <row r="984" spans="1:7" x14ac:dyDescent="0.25">
      <c r="A984" s="130"/>
      <c r="B984" s="23"/>
      <c r="C984" s="23"/>
      <c r="D984" s="23"/>
      <c r="E984" s="23"/>
      <c r="F984" s="131"/>
      <c r="G984" s="132"/>
    </row>
    <row r="985" spans="1:7" x14ac:dyDescent="0.25">
      <c r="A985" s="130"/>
      <c r="B985" s="23"/>
      <c r="C985" s="23"/>
      <c r="D985" s="23"/>
      <c r="E985" s="23"/>
      <c r="F985" s="131"/>
      <c r="G985" s="132"/>
    </row>
    <row r="986" spans="1:7" x14ac:dyDescent="0.25">
      <c r="A986" s="130"/>
      <c r="B986" s="23"/>
      <c r="C986" s="23"/>
      <c r="D986" s="23"/>
      <c r="E986" s="23"/>
      <c r="F986" s="131"/>
      <c r="G986" s="132"/>
    </row>
    <row r="987" spans="1:7" x14ac:dyDescent="0.25">
      <c r="A987" s="130"/>
      <c r="B987" s="23"/>
      <c r="C987" s="23"/>
      <c r="D987" s="23"/>
      <c r="E987" s="23"/>
      <c r="F987" s="131"/>
      <c r="G987" s="132"/>
    </row>
    <row r="988" spans="1:7" x14ac:dyDescent="0.25">
      <c r="A988" s="130"/>
      <c r="B988" s="23"/>
      <c r="C988" s="23"/>
      <c r="D988" s="23"/>
      <c r="E988" s="23"/>
      <c r="F988" s="131"/>
      <c r="G988" s="132"/>
    </row>
    <row r="989" spans="1:7" x14ac:dyDescent="0.25">
      <c r="A989" s="130"/>
      <c r="B989" s="23"/>
      <c r="C989" s="23"/>
      <c r="D989" s="23"/>
      <c r="E989" s="23"/>
      <c r="F989" s="131"/>
      <c r="G989" s="132"/>
    </row>
    <row r="990" spans="1:7" x14ac:dyDescent="0.25">
      <c r="A990" s="130"/>
      <c r="B990" s="23"/>
      <c r="C990" s="23"/>
      <c r="D990" s="23"/>
      <c r="E990" s="23"/>
      <c r="F990" s="131"/>
      <c r="G990" s="132"/>
    </row>
    <row r="991" spans="1:7" x14ac:dyDescent="0.25">
      <c r="A991" s="130"/>
      <c r="B991" s="23"/>
      <c r="C991" s="23"/>
      <c r="D991" s="23"/>
      <c r="E991" s="23"/>
      <c r="F991" s="131"/>
      <c r="G991" s="132"/>
    </row>
    <row r="992" spans="1:7" x14ac:dyDescent="0.25">
      <c r="A992" s="130"/>
      <c r="B992" s="23"/>
      <c r="C992" s="23"/>
      <c r="D992" s="23"/>
      <c r="E992" s="23"/>
      <c r="F992" s="131"/>
      <c r="G992" s="132"/>
    </row>
    <row r="993" spans="1:7" x14ac:dyDescent="0.25">
      <c r="A993" s="130"/>
      <c r="B993" s="23"/>
      <c r="C993" s="23"/>
      <c r="D993" s="23"/>
      <c r="E993" s="23"/>
      <c r="F993" s="131"/>
      <c r="G993" s="132"/>
    </row>
    <row r="994" spans="1:7" x14ac:dyDescent="0.25">
      <c r="A994" s="130"/>
      <c r="B994" s="23"/>
      <c r="C994" s="23"/>
      <c r="D994" s="23"/>
      <c r="E994" s="23"/>
      <c r="F994" s="131"/>
      <c r="G994" s="132"/>
    </row>
    <row r="995" spans="1:7" x14ac:dyDescent="0.25">
      <c r="A995" s="130"/>
      <c r="B995" s="23"/>
      <c r="C995" s="23"/>
      <c r="D995" s="23"/>
      <c r="E995" s="23"/>
      <c r="F995" s="131"/>
      <c r="G995" s="132"/>
    </row>
    <row r="996" spans="1:7" x14ac:dyDescent="0.25">
      <c r="A996" s="130"/>
      <c r="B996" s="23"/>
      <c r="C996" s="23"/>
      <c r="D996" s="23"/>
      <c r="E996" s="23"/>
      <c r="F996" s="131"/>
      <c r="G996" s="132"/>
    </row>
    <row r="997" spans="1:7" x14ac:dyDescent="0.25">
      <c r="A997" s="130"/>
      <c r="B997" s="23"/>
      <c r="C997" s="23"/>
      <c r="D997" s="23"/>
      <c r="E997" s="23"/>
      <c r="F997" s="131"/>
      <c r="G997" s="132"/>
    </row>
    <row r="998" spans="1:7" x14ac:dyDescent="0.25">
      <c r="A998" s="130"/>
      <c r="B998" s="23"/>
      <c r="C998" s="23"/>
      <c r="D998" s="23"/>
      <c r="E998" s="23"/>
      <c r="F998" s="131"/>
      <c r="G998" s="132"/>
    </row>
    <row r="999" spans="1:7" x14ac:dyDescent="0.25">
      <c r="A999" s="130"/>
      <c r="B999" s="23"/>
      <c r="C999" s="23"/>
      <c r="D999" s="23"/>
      <c r="E999" s="23"/>
      <c r="F999" s="131"/>
      <c r="G999" s="132"/>
    </row>
    <row r="1000" spans="1:7" x14ac:dyDescent="0.25">
      <c r="A1000" s="130"/>
      <c r="B1000" s="23"/>
      <c r="C1000" s="23"/>
      <c r="D1000" s="23"/>
      <c r="E1000" s="23"/>
      <c r="F1000" s="131"/>
      <c r="G1000" s="132"/>
    </row>
    <row r="1001" spans="1:7" x14ac:dyDescent="0.25">
      <c r="A1001" s="130"/>
      <c r="B1001" s="23"/>
      <c r="C1001" s="23"/>
      <c r="D1001" s="23"/>
      <c r="E1001" s="23"/>
      <c r="F1001" s="131"/>
      <c r="G1001" s="132"/>
    </row>
    <row r="1002" spans="1:7" x14ac:dyDescent="0.25">
      <c r="A1002" s="130"/>
      <c r="B1002" s="23"/>
      <c r="C1002" s="23"/>
      <c r="D1002" s="23"/>
      <c r="E1002" s="23"/>
      <c r="F1002" s="131"/>
      <c r="G1002" s="132"/>
    </row>
    <row r="1003" spans="1:7" x14ac:dyDescent="0.25">
      <c r="A1003" s="130"/>
      <c r="B1003" s="23"/>
      <c r="C1003" s="23"/>
      <c r="D1003" s="23"/>
      <c r="E1003" s="23"/>
      <c r="F1003" s="131"/>
      <c r="G1003" s="132"/>
    </row>
    <row r="1004" spans="1:7" x14ac:dyDescent="0.25">
      <c r="A1004" s="130"/>
      <c r="B1004" s="23"/>
      <c r="C1004" s="23"/>
      <c r="D1004" s="23"/>
      <c r="E1004" s="23"/>
      <c r="F1004" s="131"/>
      <c r="G1004" s="132"/>
    </row>
    <row r="1005" spans="1:7" x14ac:dyDescent="0.25">
      <c r="A1005" s="130"/>
      <c r="B1005" s="23"/>
      <c r="C1005" s="23"/>
      <c r="D1005" s="23"/>
      <c r="E1005" s="23"/>
      <c r="F1005" s="131"/>
      <c r="G1005" s="132"/>
    </row>
    <row r="1006" spans="1:7" x14ac:dyDescent="0.25">
      <c r="A1006" s="130"/>
      <c r="B1006" s="23"/>
      <c r="C1006" s="23"/>
      <c r="D1006" s="23"/>
      <c r="E1006" s="23"/>
      <c r="F1006" s="131"/>
      <c r="G1006" s="132"/>
    </row>
    <row r="1007" spans="1:7" x14ac:dyDescent="0.25">
      <c r="A1007" s="130"/>
      <c r="B1007" s="23"/>
      <c r="C1007" s="23"/>
      <c r="D1007" s="23"/>
      <c r="E1007" s="23"/>
      <c r="F1007" s="131"/>
      <c r="G1007" s="132"/>
    </row>
    <row r="1008" spans="1:7" x14ac:dyDescent="0.25">
      <c r="A1008" s="130"/>
      <c r="B1008" s="23"/>
      <c r="C1008" s="23"/>
      <c r="D1008" s="23"/>
      <c r="E1008" s="23"/>
      <c r="F1008" s="131"/>
      <c r="G1008" s="132"/>
    </row>
    <row r="1009" spans="1:7" x14ac:dyDescent="0.25">
      <c r="A1009" s="130"/>
      <c r="B1009" s="23"/>
      <c r="C1009" s="23"/>
      <c r="D1009" s="23"/>
      <c r="E1009" s="23"/>
      <c r="F1009" s="131"/>
      <c r="G1009" s="132"/>
    </row>
    <row r="1010" spans="1:7" x14ac:dyDescent="0.25">
      <c r="A1010" s="130"/>
      <c r="B1010" s="23"/>
      <c r="C1010" s="23"/>
      <c r="D1010" s="23"/>
      <c r="E1010" s="23"/>
      <c r="F1010" s="131"/>
      <c r="G1010" s="132"/>
    </row>
    <row r="1011" spans="1:7" x14ac:dyDescent="0.25">
      <c r="A1011" s="130"/>
      <c r="B1011" s="23"/>
      <c r="C1011" s="23"/>
      <c r="D1011" s="23"/>
      <c r="E1011" s="23"/>
      <c r="F1011" s="131"/>
      <c r="G1011" s="132"/>
    </row>
    <row r="1012" spans="1:7" x14ac:dyDescent="0.25">
      <c r="A1012" s="130"/>
      <c r="B1012" s="23"/>
      <c r="C1012" s="23"/>
      <c r="D1012" s="23"/>
      <c r="E1012" s="23"/>
      <c r="F1012" s="131"/>
      <c r="G1012" s="132"/>
    </row>
    <row r="1013" spans="1:7" x14ac:dyDescent="0.25">
      <c r="A1013" s="130"/>
      <c r="B1013" s="23"/>
      <c r="C1013" s="23"/>
      <c r="D1013" s="23"/>
      <c r="E1013" s="23"/>
      <c r="F1013" s="131"/>
      <c r="G1013" s="132"/>
    </row>
    <row r="1014" spans="1:7" x14ac:dyDescent="0.25">
      <c r="A1014" s="130"/>
      <c r="B1014" s="23"/>
      <c r="C1014" s="23"/>
      <c r="D1014" s="23"/>
      <c r="E1014" s="23"/>
      <c r="F1014" s="131"/>
      <c r="G1014" s="132"/>
    </row>
    <row r="1015" spans="1:7" x14ac:dyDescent="0.25">
      <c r="A1015" s="130"/>
      <c r="B1015" s="23"/>
      <c r="C1015" s="23"/>
      <c r="D1015" s="23"/>
      <c r="E1015" s="23"/>
      <c r="F1015" s="131"/>
      <c r="G1015" s="132"/>
    </row>
    <row r="1016" spans="1:7" x14ac:dyDescent="0.25">
      <c r="A1016" s="130"/>
      <c r="B1016" s="23"/>
      <c r="C1016" s="23"/>
      <c r="D1016" s="23"/>
      <c r="E1016" s="23"/>
      <c r="F1016" s="131"/>
      <c r="G1016" s="132"/>
    </row>
    <row r="1017" spans="1:7" x14ac:dyDescent="0.25">
      <c r="A1017" s="130"/>
      <c r="B1017" s="23"/>
      <c r="C1017" s="23"/>
      <c r="D1017" s="23"/>
      <c r="E1017" s="23"/>
      <c r="F1017" s="131"/>
      <c r="G1017" s="132"/>
    </row>
    <row r="1018" spans="1:7" x14ac:dyDescent="0.25">
      <c r="A1018" s="130"/>
      <c r="B1018" s="23"/>
      <c r="C1018" s="23"/>
      <c r="D1018" s="23"/>
      <c r="E1018" s="23"/>
      <c r="F1018" s="131"/>
      <c r="G1018" s="132"/>
    </row>
    <row r="1019" spans="1:7" x14ac:dyDescent="0.25">
      <c r="A1019" s="130"/>
      <c r="B1019" s="23"/>
      <c r="C1019" s="23"/>
      <c r="D1019" s="23"/>
      <c r="E1019" s="23"/>
      <c r="F1019" s="131"/>
      <c r="G1019" s="132"/>
    </row>
    <row r="1020" spans="1:7" x14ac:dyDescent="0.25">
      <c r="A1020" s="130"/>
      <c r="B1020" s="23"/>
      <c r="C1020" s="23"/>
      <c r="D1020" s="23"/>
      <c r="E1020" s="23"/>
      <c r="F1020" s="131"/>
      <c r="G1020" s="132"/>
    </row>
    <row r="1021" spans="1:7" x14ac:dyDescent="0.25">
      <c r="A1021" s="130"/>
      <c r="B1021" s="23"/>
      <c r="C1021" s="23"/>
      <c r="D1021" s="23"/>
      <c r="E1021" s="23"/>
      <c r="F1021" s="131"/>
      <c r="G1021" s="132"/>
    </row>
    <row r="1022" spans="1:7" x14ac:dyDescent="0.25">
      <c r="A1022" s="130"/>
      <c r="B1022" s="23"/>
      <c r="C1022" s="23"/>
      <c r="D1022" s="23"/>
      <c r="E1022" s="23"/>
      <c r="F1022" s="131"/>
      <c r="G1022" s="132"/>
    </row>
    <row r="1023" spans="1:7" x14ac:dyDescent="0.25">
      <c r="A1023" s="130"/>
      <c r="B1023" s="23"/>
      <c r="C1023" s="23"/>
      <c r="D1023" s="23"/>
      <c r="E1023" s="23"/>
      <c r="F1023" s="131"/>
      <c r="G1023" s="132"/>
    </row>
    <row r="1024" spans="1:7" x14ac:dyDescent="0.25">
      <c r="A1024" s="130"/>
      <c r="B1024" s="23"/>
      <c r="C1024" s="23"/>
      <c r="D1024" s="23"/>
      <c r="E1024" s="23"/>
      <c r="F1024" s="131"/>
      <c r="G1024" s="132"/>
    </row>
    <row r="1025" spans="1:7" x14ac:dyDescent="0.25">
      <c r="A1025" s="130"/>
      <c r="B1025" s="23"/>
      <c r="C1025" s="23"/>
      <c r="D1025" s="23"/>
      <c r="E1025" s="23"/>
      <c r="F1025" s="131"/>
      <c r="G1025" s="132"/>
    </row>
    <row r="1026" spans="1:7" x14ac:dyDescent="0.25">
      <c r="A1026" s="130"/>
      <c r="B1026" s="23"/>
      <c r="C1026" s="23"/>
      <c r="D1026" s="23"/>
      <c r="E1026" s="23"/>
      <c r="F1026" s="131"/>
      <c r="G1026" s="132"/>
    </row>
    <row r="1027" spans="1:7" x14ac:dyDescent="0.25">
      <c r="A1027" s="130"/>
      <c r="B1027" s="23"/>
      <c r="C1027" s="23"/>
      <c r="D1027" s="23"/>
      <c r="E1027" s="23"/>
      <c r="F1027" s="131"/>
      <c r="G1027" s="132"/>
    </row>
    <row r="1028" spans="1:7" x14ac:dyDescent="0.25">
      <c r="A1028" s="130"/>
      <c r="B1028" s="23"/>
      <c r="C1028" s="23"/>
      <c r="D1028" s="23"/>
      <c r="E1028" s="23"/>
      <c r="F1028" s="131"/>
      <c r="G1028" s="132"/>
    </row>
    <row r="1029" spans="1:7" x14ac:dyDescent="0.25">
      <c r="A1029" s="130"/>
      <c r="B1029" s="23"/>
      <c r="C1029" s="23"/>
      <c r="D1029" s="23"/>
      <c r="E1029" s="23"/>
      <c r="F1029" s="131"/>
      <c r="G1029" s="132"/>
    </row>
    <row r="1030" spans="1:7" x14ac:dyDescent="0.25">
      <c r="A1030" s="130"/>
      <c r="B1030" s="23"/>
      <c r="C1030" s="23"/>
      <c r="D1030" s="23"/>
      <c r="E1030" s="23"/>
      <c r="F1030" s="131"/>
      <c r="G1030" s="132"/>
    </row>
    <row r="1031" spans="1:7" x14ac:dyDescent="0.25">
      <c r="A1031" s="130"/>
      <c r="B1031" s="23"/>
      <c r="C1031" s="23"/>
      <c r="D1031" s="23"/>
      <c r="E1031" s="23"/>
      <c r="F1031" s="131"/>
      <c r="G1031" s="132"/>
    </row>
    <row r="1032" spans="1:7" x14ac:dyDescent="0.25">
      <c r="A1032" s="130"/>
      <c r="B1032" s="23"/>
      <c r="C1032" s="23"/>
      <c r="D1032" s="23"/>
      <c r="E1032" s="23"/>
      <c r="F1032" s="131"/>
      <c r="G1032" s="132"/>
    </row>
    <row r="1033" spans="1:7" x14ac:dyDescent="0.25">
      <c r="A1033" s="130"/>
      <c r="B1033" s="23"/>
      <c r="C1033" s="23"/>
      <c r="D1033" s="23"/>
      <c r="E1033" s="23"/>
      <c r="F1033" s="131"/>
      <c r="G1033" s="132"/>
    </row>
    <row r="1034" spans="1:7" x14ac:dyDescent="0.25">
      <c r="A1034" s="130"/>
      <c r="B1034" s="23"/>
      <c r="C1034" s="23"/>
      <c r="D1034" s="23"/>
      <c r="E1034" s="23"/>
      <c r="F1034" s="131"/>
      <c r="G1034" s="132"/>
    </row>
    <row r="1035" spans="1:7" x14ac:dyDescent="0.25">
      <c r="A1035" s="130"/>
      <c r="B1035" s="23"/>
      <c r="C1035" s="23"/>
      <c r="D1035" s="23"/>
      <c r="E1035" s="23"/>
      <c r="F1035" s="131"/>
      <c r="G1035" s="132"/>
    </row>
    <row r="1036" spans="1:7" x14ac:dyDescent="0.25">
      <c r="A1036" s="130"/>
      <c r="B1036" s="23"/>
      <c r="C1036" s="23"/>
      <c r="D1036" s="23"/>
      <c r="E1036" s="23"/>
      <c r="F1036" s="131"/>
      <c r="G1036" s="132"/>
    </row>
    <row r="1037" spans="1:7" x14ac:dyDescent="0.25">
      <c r="A1037" s="130"/>
      <c r="B1037" s="23"/>
      <c r="C1037" s="23"/>
      <c r="D1037" s="23"/>
      <c r="E1037" s="23"/>
      <c r="F1037" s="131"/>
      <c r="G1037" s="132"/>
    </row>
    <row r="1038" spans="1:7" x14ac:dyDescent="0.25">
      <c r="A1038" s="130"/>
      <c r="B1038" s="23"/>
      <c r="C1038" s="23"/>
      <c r="D1038" s="23"/>
      <c r="E1038" s="23"/>
      <c r="F1038" s="131"/>
      <c r="G1038" s="132"/>
    </row>
    <row r="1039" spans="1:7" x14ac:dyDescent="0.25">
      <c r="A1039" s="130"/>
      <c r="B1039" s="23"/>
      <c r="C1039" s="23"/>
      <c r="D1039" s="23"/>
      <c r="E1039" s="23"/>
      <c r="F1039" s="131"/>
      <c r="G1039" s="132"/>
    </row>
    <row r="1040" spans="1:7" x14ac:dyDescent="0.25">
      <c r="A1040" s="130"/>
      <c r="B1040" s="23"/>
      <c r="C1040" s="23"/>
      <c r="D1040" s="23"/>
      <c r="E1040" s="23"/>
      <c r="F1040" s="131"/>
      <c r="G1040" s="132"/>
    </row>
    <row r="1041" spans="1:7" x14ac:dyDescent="0.25">
      <c r="A1041" s="130"/>
      <c r="B1041" s="23"/>
      <c r="C1041" s="23"/>
      <c r="D1041" s="23"/>
      <c r="E1041" s="23"/>
      <c r="F1041" s="131"/>
      <c r="G1041" s="132"/>
    </row>
    <row r="1042" spans="1:7" x14ac:dyDescent="0.25">
      <c r="A1042" s="130"/>
      <c r="B1042" s="23"/>
      <c r="C1042" s="23"/>
      <c r="D1042" s="23"/>
      <c r="E1042" s="23"/>
      <c r="F1042" s="131"/>
      <c r="G1042" s="132"/>
    </row>
    <row r="1043" spans="1:7" x14ac:dyDescent="0.25">
      <c r="A1043" s="130"/>
      <c r="B1043" s="23"/>
      <c r="C1043" s="23"/>
      <c r="D1043" s="23"/>
      <c r="E1043" s="23"/>
      <c r="F1043" s="131"/>
      <c r="G1043" s="132"/>
    </row>
    <row r="1044" spans="1:7" x14ac:dyDescent="0.25">
      <c r="A1044" s="130"/>
      <c r="B1044" s="23"/>
      <c r="C1044" s="23"/>
      <c r="D1044" s="23"/>
      <c r="E1044" s="23"/>
      <c r="F1044" s="131"/>
      <c r="G1044" s="132"/>
    </row>
    <row r="1045" spans="1:7" x14ac:dyDescent="0.25">
      <c r="A1045" s="130"/>
      <c r="B1045" s="23"/>
      <c r="C1045" s="23"/>
      <c r="D1045" s="23"/>
      <c r="E1045" s="23"/>
      <c r="F1045" s="131"/>
      <c r="G1045" s="132"/>
    </row>
    <row r="1046" spans="1:7" x14ac:dyDescent="0.25">
      <c r="A1046" s="130"/>
      <c r="B1046" s="23"/>
      <c r="C1046" s="23"/>
      <c r="D1046" s="23"/>
      <c r="E1046" s="23"/>
      <c r="F1046" s="131"/>
      <c r="G1046" s="132"/>
    </row>
    <row r="1047" spans="1:7" x14ac:dyDescent="0.25">
      <c r="A1047" s="130"/>
      <c r="B1047" s="23"/>
      <c r="C1047" s="23"/>
      <c r="D1047" s="23"/>
      <c r="E1047" s="23"/>
      <c r="F1047" s="131"/>
      <c r="G1047" s="132"/>
    </row>
    <row r="1048" spans="1:7" x14ac:dyDescent="0.25">
      <c r="A1048" s="130"/>
      <c r="B1048" s="23"/>
      <c r="C1048" s="23"/>
      <c r="D1048" s="23"/>
      <c r="E1048" s="23"/>
      <c r="F1048" s="131"/>
      <c r="G1048" s="132"/>
    </row>
    <row r="1049" spans="1:7" x14ac:dyDescent="0.25">
      <c r="A1049" s="130"/>
      <c r="B1049" s="23"/>
      <c r="C1049" s="23"/>
      <c r="D1049" s="23"/>
      <c r="E1049" s="23"/>
      <c r="F1049" s="131"/>
      <c r="G1049" s="132"/>
    </row>
    <row r="1050" spans="1:7" x14ac:dyDescent="0.25">
      <c r="A1050" s="130"/>
      <c r="B1050" s="23"/>
      <c r="C1050" s="23"/>
      <c r="D1050" s="23"/>
      <c r="E1050" s="23"/>
      <c r="F1050" s="131"/>
      <c r="G1050" s="132"/>
    </row>
    <row r="1051" spans="1:7" x14ac:dyDescent="0.25">
      <c r="A1051" s="130"/>
      <c r="B1051" s="23"/>
      <c r="C1051" s="23"/>
      <c r="D1051" s="23"/>
      <c r="E1051" s="23"/>
      <c r="F1051" s="131"/>
      <c r="G1051" s="132"/>
    </row>
    <row r="1052" spans="1:7" x14ac:dyDescent="0.25">
      <c r="A1052" s="130"/>
      <c r="B1052" s="23"/>
      <c r="C1052" s="23"/>
      <c r="D1052" s="23"/>
      <c r="E1052" s="23"/>
      <c r="F1052" s="131"/>
      <c r="G1052" s="132"/>
    </row>
    <row r="1053" spans="1:7" x14ac:dyDescent="0.25">
      <c r="A1053" s="130"/>
      <c r="B1053" s="23"/>
      <c r="C1053" s="23"/>
      <c r="D1053" s="23"/>
      <c r="E1053" s="23"/>
      <c r="F1053" s="131"/>
      <c r="G1053" s="132"/>
    </row>
    <row r="1054" spans="1:7" x14ac:dyDescent="0.25">
      <c r="A1054" s="130"/>
      <c r="B1054" s="23"/>
      <c r="C1054" s="23"/>
      <c r="D1054" s="23"/>
      <c r="E1054" s="23"/>
      <c r="F1054" s="131"/>
      <c r="G1054" s="132"/>
    </row>
    <row r="1055" spans="1:7" x14ac:dyDescent="0.25">
      <c r="A1055" s="130"/>
      <c r="B1055" s="23"/>
      <c r="C1055" s="23"/>
      <c r="D1055" s="23"/>
      <c r="E1055" s="23"/>
      <c r="F1055" s="131"/>
      <c r="G1055" s="132"/>
    </row>
    <row r="1056" spans="1:7" x14ac:dyDescent="0.25">
      <c r="A1056" s="130"/>
      <c r="B1056" s="23"/>
      <c r="C1056" s="23"/>
      <c r="D1056" s="23"/>
      <c r="E1056" s="23"/>
      <c r="F1056" s="131"/>
      <c r="G1056" s="132"/>
    </row>
    <row r="1057" spans="1:7" x14ac:dyDescent="0.25">
      <c r="A1057" s="130"/>
      <c r="B1057" s="23"/>
      <c r="C1057" s="23"/>
      <c r="D1057" s="23"/>
      <c r="E1057" s="23"/>
      <c r="F1057" s="131"/>
      <c r="G1057" s="132"/>
    </row>
    <row r="1058" spans="1:7" x14ac:dyDescent="0.25">
      <c r="A1058" s="130"/>
      <c r="B1058" s="23"/>
      <c r="C1058" s="23"/>
      <c r="D1058" s="23"/>
      <c r="E1058" s="23"/>
      <c r="F1058" s="131"/>
      <c r="G1058" s="132"/>
    </row>
    <row r="1059" spans="1:7" x14ac:dyDescent="0.25">
      <c r="A1059" s="130"/>
      <c r="B1059" s="23"/>
      <c r="C1059" s="23"/>
      <c r="D1059" s="23"/>
      <c r="E1059" s="23"/>
      <c r="F1059" s="131"/>
      <c r="G1059" s="132"/>
    </row>
    <row r="1060" spans="1:7" x14ac:dyDescent="0.25">
      <c r="A1060" s="130"/>
      <c r="B1060" s="23"/>
      <c r="C1060" s="23"/>
      <c r="D1060" s="23"/>
      <c r="E1060" s="23"/>
      <c r="F1060" s="131"/>
      <c r="G1060" s="132"/>
    </row>
    <row r="1061" spans="1:7" x14ac:dyDescent="0.25">
      <c r="A1061" s="130"/>
      <c r="B1061" s="23"/>
      <c r="C1061" s="23"/>
      <c r="D1061" s="23"/>
      <c r="E1061" s="23"/>
      <c r="F1061" s="131"/>
      <c r="G1061" s="132"/>
    </row>
    <row r="1062" spans="1:7" x14ac:dyDescent="0.25">
      <c r="A1062" s="130"/>
      <c r="B1062" s="23"/>
      <c r="C1062" s="23"/>
      <c r="D1062" s="23"/>
      <c r="E1062" s="23"/>
      <c r="F1062" s="131"/>
      <c r="G1062" s="132"/>
    </row>
    <row r="1063" spans="1:7" x14ac:dyDescent="0.25">
      <c r="A1063" s="130"/>
      <c r="B1063" s="23"/>
      <c r="C1063" s="23"/>
      <c r="D1063" s="23"/>
      <c r="E1063" s="23"/>
      <c r="F1063" s="131"/>
      <c r="G1063" s="132"/>
    </row>
    <row r="1064" spans="1:7" x14ac:dyDescent="0.25">
      <c r="A1064" s="130"/>
      <c r="B1064" s="23"/>
      <c r="C1064" s="23"/>
      <c r="D1064" s="23"/>
      <c r="E1064" s="23"/>
      <c r="F1064" s="131"/>
      <c r="G1064" s="132"/>
    </row>
    <row r="1065" spans="1:7" x14ac:dyDescent="0.25">
      <c r="A1065" s="130"/>
      <c r="B1065" s="23"/>
      <c r="C1065" s="23"/>
      <c r="D1065" s="23"/>
      <c r="E1065" s="23"/>
      <c r="F1065" s="131"/>
      <c r="G1065" s="132"/>
    </row>
    <row r="1066" spans="1:7" x14ac:dyDescent="0.25">
      <c r="A1066" s="130"/>
      <c r="B1066" s="23"/>
      <c r="C1066" s="23"/>
      <c r="D1066" s="23"/>
      <c r="E1066" s="23"/>
      <c r="F1066" s="131"/>
      <c r="G1066" s="132"/>
    </row>
    <row r="1067" spans="1:7" x14ac:dyDescent="0.25">
      <c r="A1067" s="130"/>
      <c r="B1067" s="23"/>
      <c r="C1067" s="23"/>
      <c r="D1067" s="23"/>
      <c r="E1067" s="23"/>
      <c r="F1067" s="131"/>
      <c r="G1067" s="132"/>
    </row>
    <row r="1068" spans="1:7" x14ac:dyDescent="0.25">
      <c r="A1068" s="130"/>
      <c r="B1068" s="23"/>
      <c r="C1068" s="23"/>
      <c r="D1068" s="23"/>
      <c r="E1068" s="23"/>
      <c r="F1068" s="131"/>
      <c r="G1068" s="132"/>
    </row>
    <row r="1069" spans="1:7" x14ac:dyDescent="0.25">
      <c r="A1069" s="130"/>
      <c r="B1069" s="23"/>
      <c r="C1069" s="23"/>
      <c r="D1069" s="23"/>
      <c r="E1069" s="23"/>
      <c r="F1069" s="131"/>
      <c r="G1069" s="132"/>
    </row>
    <row r="1070" spans="1:7" x14ac:dyDescent="0.25">
      <c r="A1070" s="130"/>
      <c r="B1070" s="23"/>
      <c r="C1070" s="23"/>
      <c r="D1070" s="23"/>
      <c r="E1070" s="23"/>
      <c r="F1070" s="131"/>
      <c r="G1070" s="132"/>
    </row>
    <row r="1071" spans="1:7" x14ac:dyDescent="0.25">
      <c r="A1071" s="130"/>
      <c r="B1071" s="23"/>
      <c r="C1071" s="23"/>
      <c r="D1071" s="23"/>
      <c r="E1071" s="23"/>
      <c r="F1071" s="131"/>
      <c r="G1071" s="132"/>
    </row>
    <row r="1072" spans="1:7" x14ac:dyDescent="0.25">
      <c r="A1072" s="130"/>
      <c r="B1072" s="23"/>
      <c r="C1072" s="23"/>
      <c r="D1072" s="23"/>
      <c r="E1072" s="23"/>
      <c r="F1072" s="131"/>
      <c r="G1072" s="132"/>
    </row>
    <row r="1073" spans="1:7" x14ac:dyDescent="0.25">
      <c r="A1073" s="130"/>
      <c r="B1073" s="23"/>
      <c r="C1073" s="23"/>
      <c r="D1073" s="23"/>
      <c r="E1073" s="23"/>
      <c r="F1073" s="131"/>
      <c r="G1073" s="132"/>
    </row>
    <row r="1074" spans="1:7" x14ac:dyDescent="0.25">
      <c r="A1074" s="130"/>
      <c r="B1074" s="23"/>
      <c r="C1074" s="23"/>
      <c r="D1074" s="23"/>
      <c r="E1074" s="23"/>
      <c r="F1074" s="131"/>
      <c r="G1074" s="132"/>
    </row>
    <row r="1075" spans="1:7" x14ac:dyDescent="0.25">
      <c r="A1075" s="130"/>
      <c r="B1075" s="23"/>
      <c r="C1075" s="23"/>
      <c r="D1075" s="23"/>
      <c r="E1075" s="23"/>
      <c r="F1075" s="131"/>
      <c r="G1075" s="132"/>
    </row>
    <row r="1076" spans="1:7" x14ac:dyDescent="0.25">
      <c r="A1076" s="130"/>
      <c r="B1076" s="23"/>
      <c r="C1076" s="23"/>
      <c r="D1076" s="23"/>
      <c r="E1076" s="23"/>
      <c r="F1076" s="131"/>
      <c r="G1076" s="132"/>
    </row>
    <row r="1077" spans="1:7" x14ac:dyDescent="0.25">
      <c r="A1077" s="130"/>
      <c r="B1077" s="23"/>
      <c r="C1077" s="23"/>
      <c r="D1077" s="23"/>
      <c r="E1077" s="23"/>
      <c r="F1077" s="131"/>
      <c r="G1077" s="132"/>
    </row>
    <row r="1078" spans="1:7" x14ac:dyDescent="0.25">
      <c r="A1078" s="130"/>
      <c r="B1078" s="23"/>
      <c r="C1078" s="23"/>
      <c r="D1078" s="23"/>
      <c r="E1078" s="23"/>
      <c r="F1078" s="131"/>
      <c r="G1078" s="132"/>
    </row>
    <row r="1079" spans="1:7" x14ac:dyDescent="0.25">
      <c r="A1079" s="130"/>
      <c r="B1079" s="23"/>
      <c r="C1079" s="23"/>
      <c r="D1079" s="23"/>
      <c r="E1079" s="23"/>
      <c r="F1079" s="131"/>
      <c r="G1079" s="132"/>
    </row>
    <row r="1080" spans="1:7" x14ac:dyDescent="0.25">
      <c r="A1080" s="130"/>
      <c r="B1080" s="23"/>
      <c r="C1080" s="23"/>
      <c r="D1080" s="23"/>
      <c r="E1080" s="23"/>
      <c r="F1080" s="131"/>
      <c r="G1080" s="132"/>
    </row>
    <row r="1081" spans="1:7" x14ac:dyDescent="0.25">
      <c r="A1081" s="130"/>
      <c r="B1081" s="23"/>
      <c r="C1081" s="23"/>
      <c r="D1081" s="23"/>
      <c r="E1081" s="23"/>
      <c r="F1081" s="131"/>
      <c r="G1081" s="132"/>
    </row>
    <row r="1082" spans="1:7" x14ac:dyDescent="0.25">
      <c r="A1082" s="130"/>
      <c r="B1082" s="23"/>
      <c r="C1082" s="23"/>
      <c r="D1082" s="23"/>
      <c r="E1082" s="23"/>
      <c r="F1082" s="131"/>
      <c r="G1082" s="132"/>
    </row>
    <row r="1083" spans="1:7" x14ac:dyDescent="0.25">
      <c r="A1083" s="130"/>
      <c r="B1083" s="23"/>
      <c r="C1083" s="23"/>
      <c r="D1083" s="23"/>
      <c r="E1083" s="23"/>
      <c r="F1083" s="131"/>
      <c r="G1083" s="132"/>
    </row>
    <row r="1084" spans="1:7" x14ac:dyDescent="0.25">
      <c r="A1084" s="130"/>
      <c r="B1084" s="23"/>
      <c r="C1084" s="23"/>
      <c r="D1084" s="23"/>
      <c r="E1084" s="23"/>
      <c r="F1084" s="131"/>
      <c r="G1084" s="132"/>
    </row>
    <row r="1085" spans="1:7" x14ac:dyDescent="0.25">
      <c r="A1085" s="130"/>
      <c r="B1085" s="23"/>
      <c r="C1085" s="23"/>
      <c r="D1085" s="23"/>
      <c r="E1085" s="23"/>
      <c r="F1085" s="131"/>
      <c r="G1085" s="132"/>
    </row>
    <row r="1086" spans="1:7" x14ac:dyDescent="0.25">
      <c r="A1086" s="130"/>
      <c r="B1086" s="23"/>
      <c r="C1086" s="23"/>
      <c r="D1086" s="23"/>
      <c r="E1086" s="23"/>
      <c r="F1086" s="131"/>
      <c r="G1086" s="132"/>
    </row>
    <row r="1087" spans="1:7" x14ac:dyDescent="0.25">
      <c r="A1087" s="130"/>
      <c r="B1087" s="23"/>
      <c r="C1087" s="23"/>
      <c r="D1087" s="23"/>
      <c r="E1087" s="23"/>
      <c r="F1087" s="131"/>
      <c r="G1087" s="132"/>
    </row>
    <row r="1088" spans="1:7" x14ac:dyDescent="0.25">
      <c r="A1088" s="130"/>
      <c r="B1088" s="23"/>
      <c r="C1088" s="23"/>
      <c r="D1088" s="23"/>
      <c r="E1088" s="23"/>
      <c r="F1088" s="131"/>
      <c r="G1088" s="132"/>
    </row>
    <row r="1089" spans="1:7" x14ac:dyDescent="0.25">
      <c r="A1089" s="130"/>
      <c r="B1089" s="23"/>
      <c r="C1089" s="23"/>
      <c r="D1089" s="23"/>
      <c r="E1089" s="23"/>
      <c r="F1089" s="131"/>
      <c r="G1089" s="132"/>
    </row>
    <row r="1090" spans="1:7" x14ac:dyDescent="0.25">
      <c r="A1090" s="130"/>
      <c r="B1090" s="23"/>
      <c r="C1090" s="23"/>
      <c r="D1090" s="23"/>
      <c r="E1090" s="23"/>
      <c r="F1090" s="131"/>
      <c r="G1090" s="132"/>
    </row>
    <row r="1091" spans="1:7" x14ac:dyDescent="0.25">
      <c r="A1091" s="130"/>
      <c r="B1091" s="23"/>
      <c r="C1091" s="23"/>
      <c r="D1091" s="23"/>
      <c r="E1091" s="23"/>
      <c r="F1091" s="131"/>
      <c r="G1091" s="132"/>
    </row>
    <row r="1092" spans="1:7" x14ac:dyDescent="0.25">
      <c r="A1092" s="130"/>
      <c r="B1092" s="23"/>
      <c r="C1092" s="23"/>
      <c r="D1092" s="23"/>
      <c r="E1092" s="23"/>
      <c r="F1092" s="131"/>
      <c r="G1092" s="132"/>
    </row>
    <row r="1093" spans="1:7" x14ac:dyDescent="0.25">
      <c r="A1093" s="130"/>
      <c r="B1093" s="23"/>
      <c r="C1093" s="23"/>
      <c r="D1093" s="23"/>
      <c r="E1093" s="23"/>
      <c r="F1093" s="131"/>
      <c r="G1093" s="132"/>
    </row>
    <row r="1094" spans="1:7" x14ac:dyDescent="0.25">
      <c r="A1094" s="130"/>
      <c r="B1094" s="23"/>
      <c r="C1094" s="23"/>
      <c r="D1094" s="23"/>
      <c r="E1094" s="23"/>
      <c r="F1094" s="131"/>
      <c r="G1094" s="132"/>
    </row>
    <row r="1095" spans="1:7" x14ac:dyDescent="0.25">
      <c r="A1095" s="130"/>
      <c r="B1095" s="23"/>
      <c r="C1095" s="23"/>
      <c r="D1095" s="23"/>
      <c r="E1095" s="23"/>
      <c r="F1095" s="131"/>
      <c r="G1095" s="132"/>
    </row>
    <row r="1096" spans="1:7" x14ac:dyDescent="0.25">
      <c r="A1096" s="130"/>
      <c r="B1096" s="23"/>
      <c r="C1096" s="23"/>
      <c r="D1096" s="23"/>
      <c r="E1096" s="23"/>
      <c r="F1096" s="131"/>
      <c r="G1096" s="132"/>
    </row>
    <row r="1097" spans="1:7" x14ac:dyDescent="0.25">
      <c r="A1097" s="130"/>
      <c r="B1097" s="23"/>
      <c r="C1097" s="23"/>
      <c r="D1097" s="23"/>
      <c r="E1097" s="23"/>
      <c r="F1097" s="131"/>
      <c r="G1097" s="132"/>
    </row>
    <row r="1098" spans="1:7" x14ac:dyDescent="0.25">
      <c r="A1098" s="130"/>
      <c r="B1098" s="23"/>
      <c r="C1098" s="23"/>
      <c r="D1098" s="23"/>
      <c r="E1098" s="23"/>
      <c r="F1098" s="131"/>
      <c r="G1098" s="132"/>
    </row>
    <row r="1099" spans="1:7" x14ac:dyDescent="0.25">
      <c r="A1099" s="130"/>
      <c r="B1099" s="23"/>
      <c r="C1099" s="23"/>
      <c r="D1099" s="23"/>
      <c r="E1099" s="23"/>
      <c r="F1099" s="131"/>
      <c r="G1099" s="132"/>
    </row>
    <row r="1100" spans="1:7" x14ac:dyDescent="0.25">
      <c r="A1100" s="130"/>
      <c r="B1100" s="23"/>
      <c r="C1100" s="23"/>
      <c r="D1100" s="23"/>
      <c r="E1100" s="23"/>
      <c r="F1100" s="131"/>
      <c r="G1100" s="132"/>
    </row>
    <row r="1101" spans="1:7" x14ac:dyDescent="0.25">
      <c r="A1101" s="130"/>
      <c r="B1101" s="23"/>
      <c r="C1101" s="23"/>
      <c r="D1101" s="23"/>
      <c r="E1101" s="23"/>
      <c r="F1101" s="131"/>
      <c r="G1101" s="132"/>
    </row>
    <row r="1102" spans="1:7" x14ac:dyDescent="0.25">
      <c r="A1102" s="130"/>
      <c r="B1102" s="23"/>
      <c r="C1102" s="23"/>
      <c r="D1102" s="23"/>
      <c r="E1102" s="23"/>
      <c r="F1102" s="131"/>
      <c r="G1102" s="132"/>
    </row>
    <row r="1103" spans="1:7" x14ac:dyDescent="0.25">
      <c r="A1103" s="130"/>
      <c r="B1103" s="23"/>
      <c r="C1103" s="23"/>
      <c r="D1103" s="23"/>
      <c r="E1103" s="23"/>
      <c r="F1103" s="131"/>
      <c r="G1103" s="132"/>
    </row>
    <row r="1104" spans="1:7" x14ac:dyDescent="0.25">
      <c r="A1104" s="130"/>
      <c r="B1104" s="23"/>
      <c r="C1104" s="23"/>
      <c r="D1104" s="23"/>
      <c r="E1104" s="23"/>
      <c r="F1104" s="131"/>
      <c r="G1104" s="132"/>
    </row>
    <row r="1105" spans="1:7" x14ac:dyDescent="0.25">
      <c r="A1105" s="130"/>
      <c r="B1105" s="23"/>
      <c r="C1105" s="23"/>
      <c r="D1105" s="23"/>
      <c r="E1105" s="23"/>
      <c r="F1105" s="131"/>
      <c r="G1105" s="132"/>
    </row>
    <row r="1106" spans="1:7" x14ac:dyDescent="0.25">
      <c r="A1106" s="130"/>
      <c r="B1106" s="23"/>
      <c r="C1106" s="23"/>
      <c r="D1106" s="23"/>
      <c r="E1106" s="23"/>
      <c r="F1106" s="131"/>
      <c r="G1106" s="132"/>
    </row>
    <row r="1107" spans="1:7" x14ac:dyDescent="0.25">
      <c r="A1107" s="130"/>
      <c r="B1107" s="23"/>
      <c r="C1107" s="23"/>
      <c r="D1107" s="23"/>
      <c r="E1107" s="23"/>
      <c r="F1107" s="131"/>
      <c r="G1107" s="132"/>
    </row>
    <row r="1108" spans="1:7" x14ac:dyDescent="0.25">
      <c r="A1108" s="130"/>
      <c r="B1108" s="23"/>
      <c r="C1108" s="23"/>
      <c r="D1108" s="23"/>
      <c r="E1108" s="23"/>
      <c r="F1108" s="131"/>
      <c r="G1108" s="132"/>
    </row>
    <row r="1109" spans="1:7" x14ac:dyDescent="0.25">
      <c r="A1109" s="130"/>
      <c r="B1109" s="23"/>
      <c r="C1109" s="23"/>
      <c r="D1109" s="23"/>
      <c r="E1109" s="23"/>
      <c r="F1109" s="131"/>
      <c r="G1109" s="132"/>
    </row>
    <row r="1110" spans="1:7" x14ac:dyDescent="0.25">
      <c r="A1110" s="130"/>
      <c r="B1110" s="23"/>
      <c r="C1110" s="23"/>
      <c r="D1110" s="23"/>
      <c r="E1110" s="23"/>
      <c r="F1110" s="131"/>
      <c r="G1110" s="132"/>
    </row>
    <row r="1111" spans="1:7" x14ac:dyDescent="0.25">
      <c r="A1111" s="130"/>
      <c r="B1111" s="23"/>
      <c r="C1111" s="23"/>
      <c r="D1111" s="23"/>
      <c r="E1111" s="23"/>
      <c r="F1111" s="131"/>
      <c r="G1111" s="132"/>
    </row>
    <row r="1112" spans="1:7" x14ac:dyDescent="0.25">
      <c r="A1112" s="130"/>
      <c r="B1112" s="23"/>
      <c r="C1112" s="23"/>
      <c r="D1112" s="23"/>
      <c r="E1112" s="23"/>
      <c r="F1112" s="131"/>
      <c r="G1112" s="132"/>
    </row>
    <row r="1113" spans="1:7" x14ac:dyDescent="0.25">
      <c r="A1113" s="130"/>
      <c r="B1113" s="23"/>
      <c r="C1113" s="23"/>
      <c r="D1113" s="23"/>
      <c r="E1113" s="23"/>
      <c r="F1113" s="131"/>
      <c r="G1113" s="132"/>
    </row>
    <row r="1114" spans="1:7" x14ac:dyDescent="0.25">
      <c r="A1114" s="130"/>
      <c r="B1114" s="23"/>
      <c r="C1114" s="23"/>
      <c r="D1114" s="23"/>
      <c r="E1114" s="23"/>
      <c r="F1114" s="131"/>
      <c r="G1114" s="132"/>
    </row>
    <row r="1115" spans="1:7" x14ac:dyDescent="0.25">
      <c r="A1115" s="130"/>
      <c r="B1115" s="23"/>
      <c r="C1115" s="23"/>
      <c r="D1115" s="23"/>
      <c r="E1115" s="23"/>
      <c r="F1115" s="131"/>
      <c r="G1115" s="132"/>
    </row>
    <row r="1116" spans="1:7" x14ac:dyDescent="0.25">
      <c r="A1116" s="130"/>
      <c r="B1116" s="23"/>
      <c r="C1116" s="23"/>
      <c r="D1116" s="23"/>
      <c r="E1116" s="23"/>
      <c r="F1116" s="131"/>
      <c r="G1116" s="132"/>
    </row>
    <row r="1117" spans="1:7" x14ac:dyDescent="0.25">
      <c r="A1117" s="130"/>
      <c r="B1117" s="23"/>
      <c r="C1117" s="23"/>
      <c r="D1117" s="23"/>
      <c r="E1117" s="23"/>
      <c r="F1117" s="131"/>
      <c r="G1117" s="132"/>
    </row>
    <row r="1118" spans="1:7" x14ac:dyDescent="0.25">
      <c r="A1118" s="130"/>
      <c r="B1118" s="23"/>
      <c r="C1118" s="23"/>
      <c r="D1118" s="23"/>
      <c r="E1118" s="23"/>
      <c r="F1118" s="131"/>
      <c r="G1118" s="132"/>
    </row>
    <row r="1119" spans="1:7" x14ac:dyDescent="0.25">
      <c r="A1119" s="130"/>
      <c r="B1119" s="23"/>
      <c r="C1119" s="23"/>
      <c r="D1119" s="23"/>
      <c r="E1119" s="23"/>
      <c r="F1119" s="131"/>
      <c r="G1119" s="132"/>
    </row>
    <row r="1120" spans="1:7" x14ac:dyDescent="0.25">
      <c r="A1120" s="130"/>
      <c r="B1120" s="23"/>
      <c r="C1120" s="23"/>
      <c r="D1120" s="23"/>
      <c r="E1120" s="23"/>
      <c r="F1120" s="131"/>
      <c r="G1120" s="132"/>
    </row>
    <row r="1121" spans="1:7" x14ac:dyDescent="0.25">
      <c r="A1121" s="130"/>
      <c r="B1121" s="23"/>
      <c r="C1121" s="23"/>
      <c r="D1121" s="23"/>
      <c r="E1121" s="23"/>
      <c r="F1121" s="131"/>
      <c r="G1121" s="132"/>
    </row>
    <row r="1122" spans="1:7" x14ac:dyDescent="0.25">
      <c r="A1122" s="130"/>
      <c r="B1122" s="23"/>
      <c r="C1122" s="23"/>
      <c r="D1122" s="23"/>
      <c r="E1122" s="23"/>
      <c r="F1122" s="131"/>
      <c r="G1122" s="132"/>
    </row>
    <row r="1123" spans="1:7" x14ac:dyDescent="0.25">
      <c r="A1123" s="130"/>
      <c r="B1123" s="23"/>
      <c r="C1123" s="23"/>
      <c r="D1123" s="23"/>
      <c r="E1123" s="23"/>
      <c r="F1123" s="131"/>
      <c r="G1123" s="132"/>
    </row>
    <row r="1124" spans="1:7" x14ac:dyDescent="0.25">
      <c r="A1124" s="130"/>
      <c r="B1124" s="23"/>
      <c r="C1124" s="23"/>
      <c r="D1124" s="23"/>
      <c r="E1124" s="23"/>
      <c r="F1124" s="131"/>
      <c r="G1124" s="132"/>
    </row>
    <row r="1125" spans="1:7" x14ac:dyDescent="0.25">
      <c r="A1125" s="130"/>
      <c r="B1125" s="23"/>
      <c r="C1125" s="23"/>
      <c r="D1125" s="23"/>
      <c r="E1125" s="23"/>
      <c r="F1125" s="131"/>
      <c r="G1125" s="132"/>
    </row>
    <row r="1126" spans="1:7" x14ac:dyDescent="0.25">
      <c r="A1126" s="130"/>
      <c r="B1126" s="23"/>
      <c r="C1126" s="23"/>
      <c r="D1126" s="23"/>
      <c r="E1126" s="23"/>
      <c r="F1126" s="131"/>
      <c r="G1126" s="132"/>
    </row>
    <row r="1127" spans="1:7" x14ac:dyDescent="0.25">
      <c r="A1127" s="130"/>
      <c r="B1127" s="23"/>
      <c r="C1127" s="23"/>
      <c r="D1127" s="23"/>
      <c r="E1127" s="23"/>
      <c r="F1127" s="131"/>
      <c r="G1127" s="132"/>
    </row>
    <row r="1128" spans="1:7" x14ac:dyDescent="0.25">
      <c r="A1128" s="130"/>
      <c r="B1128" s="23"/>
      <c r="C1128" s="23"/>
      <c r="D1128" s="23"/>
      <c r="E1128" s="23"/>
      <c r="F1128" s="131"/>
      <c r="G1128" s="132"/>
    </row>
    <row r="1129" spans="1:7" x14ac:dyDescent="0.25">
      <c r="A1129" s="130"/>
      <c r="B1129" s="23"/>
      <c r="C1129" s="23"/>
      <c r="D1129" s="23"/>
      <c r="E1129" s="23"/>
      <c r="F1129" s="131"/>
      <c r="G1129" s="132"/>
    </row>
    <row r="1130" spans="1:7" x14ac:dyDescent="0.25">
      <c r="A1130" s="130"/>
      <c r="B1130" s="23"/>
      <c r="C1130" s="23"/>
      <c r="D1130" s="23"/>
      <c r="E1130" s="23"/>
      <c r="F1130" s="131"/>
      <c r="G1130" s="132"/>
    </row>
    <row r="1131" spans="1:7" x14ac:dyDescent="0.25">
      <c r="A1131" s="130"/>
      <c r="B1131" s="23"/>
      <c r="C1131" s="23"/>
      <c r="D1131" s="23"/>
      <c r="E1131" s="23"/>
      <c r="F1131" s="131"/>
      <c r="G1131" s="132"/>
    </row>
    <row r="1132" spans="1:7" x14ac:dyDescent="0.25">
      <c r="A1132" s="130"/>
      <c r="B1132" s="23"/>
      <c r="C1132" s="23"/>
      <c r="D1132" s="23"/>
      <c r="E1132" s="23"/>
      <c r="F1132" s="131"/>
      <c r="G1132" s="132"/>
    </row>
    <row r="1133" spans="1:7" x14ac:dyDescent="0.25">
      <c r="A1133" s="130"/>
      <c r="B1133" s="23"/>
      <c r="C1133" s="23"/>
      <c r="D1133" s="23"/>
      <c r="E1133" s="23"/>
      <c r="F1133" s="131"/>
      <c r="G1133" s="132"/>
    </row>
    <row r="1134" spans="1:7" x14ac:dyDescent="0.25">
      <c r="A1134" s="130"/>
      <c r="B1134" s="23"/>
      <c r="C1134" s="23"/>
      <c r="D1134" s="23"/>
      <c r="E1134" s="23"/>
      <c r="F1134" s="131"/>
      <c r="G1134" s="132"/>
    </row>
    <row r="1135" spans="1:7" x14ac:dyDescent="0.25">
      <c r="A1135" s="130"/>
      <c r="B1135" s="23"/>
      <c r="C1135" s="23"/>
      <c r="D1135" s="23"/>
      <c r="E1135" s="23"/>
      <c r="F1135" s="131"/>
      <c r="G1135" s="132"/>
    </row>
    <row r="1136" spans="1:7" x14ac:dyDescent="0.25">
      <c r="A1136" s="130"/>
      <c r="B1136" s="23"/>
      <c r="C1136" s="23"/>
      <c r="D1136" s="23"/>
      <c r="E1136" s="23"/>
      <c r="F1136" s="131"/>
      <c r="G1136" s="132"/>
    </row>
    <row r="1137" spans="1:7" x14ac:dyDescent="0.25">
      <c r="A1137" s="130"/>
      <c r="B1137" s="23"/>
      <c r="C1137" s="23"/>
      <c r="D1137" s="23"/>
      <c r="E1137" s="23"/>
      <c r="F1137" s="131"/>
      <c r="G1137" s="132"/>
    </row>
    <row r="1138" spans="1:7" x14ac:dyDescent="0.25">
      <c r="A1138" s="130"/>
      <c r="B1138" s="23"/>
      <c r="C1138" s="23"/>
      <c r="D1138" s="23"/>
      <c r="E1138" s="23"/>
      <c r="F1138" s="131"/>
      <c r="G1138" s="132"/>
    </row>
    <row r="1139" spans="1:7" x14ac:dyDescent="0.25">
      <c r="A1139" s="130"/>
      <c r="B1139" s="23"/>
      <c r="C1139" s="23"/>
      <c r="D1139" s="23"/>
      <c r="E1139" s="23"/>
      <c r="F1139" s="131"/>
      <c r="G1139" s="132"/>
    </row>
    <row r="1140" spans="1:7" x14ac:dyDescent="0.25">
      <c r="A1140" s="130"/>
      <c r="B1140" s="23"/>
      <c r="C1140" s="23"/>
      <c r="D1140" s="23"/>
      <c r="E1140" s="23"/>
      <c r="F1140" s="131"/>
      <c r="G1140" s="132"/>
    </row>
    <row r="1141" spans="1:7" x14ac:dyDescent="0.25">
      <c r="A1141" s="130"/>
      <c r="B1141" s="23"/>
      <c r="C1141" s="23"/>
      <c r="D1141" s="23"/>
      <c r="E1141" s="23"/>
      <c r="F1141" s="131"/>
      <c r="G1141" s="132"/>
    </row>
    <row r="1142" spans="1:7" x14ac:dyDescent="0.25">
      <c r="A1142" s="130"/>
      <c r="B1142" s="23"/>
      <c r="C1142" s="23"/>
      <c r="D1142" s="23"/>
      <c r="E1142" s="23"/>
      <c r="F1142" s="131"/>
      <c r="G1142" s="132"/>
    </row>
    <row r="1143" spans="1:7" x14ac:dyDescent="0.25">
      <c r="A1143" s="130"/>
      <c r="B1143" s="23"/>
      <c r="C1143" s="23"/>
      <c r="D1143" s="23"/>
      <c r="E1143" s="23"/>
      <c r="F1143" s="131"/>
      <c r="G1143" s="132"/>
    </row>
    <row r="1144" spans="1:7" x14ac:dyDescent="0.25">
      <c r="A1144" s="130"/>
      <c r="B1144" s="23"/>
      <c r="C1144" s="23"/>
      <c r="D1144" s="23"/>
      <c r="E1144" s="23"/>
      <c r="F1144" s="131"/>
      <c r="G1144" s="132"/>
    </row>
    <row r="1145" spans="1:7" x14ac:dyDescent="0.25">
      <c r="A1145" s="130"/>
      <c r="B1145" s="23"/>
      <c r="C1145" s="23"/>
      <c r="D1145" s="23"/>
      <c r="E1145" s="23"/>
      <c r="F1145" s="131"/>
      <c r="G1145" s="132"/>
    </row>
    <row r="1146" spans="1:7" x14ac:dyDescent="0.25">
      <c r="A1146" s="130"/>
      <c r="B1146" s="23"/>
      <c r="C1146" s="23"/>
      <c r="D1146" s="23"/>
      <c r="E1146" s="23"/>
      <c r="F1146" s="131"/>
      <c r="G1146" s="132"/>
    </row>
    <row r="1147" spans="1:7" x14ac:dyDescent="0.25">
      <c r="A1147" s="130"/>
      <c r="B1147" s="23"/>
      <c r="C1147" s="23"/>
      <c r="D1147" s="23"/>
      <c r="E1147" s="23"/>
      <c r="F1147" s="131"/>
      <c r="G1147" s="132"/>
    </row>
    <row r="1148" spans="1:7" x14ac:dyDescent="0.25">
      <c r="A1148" s="130"/>
      <c r="B1148" s="23"/>
      <c r="C1148" s="23"/>
      <c r="D1148" s="23"/>
      <c r="E1148" s="23"/>
      <c r="F1148" s="131"/>
      <c r="G1148" s="132"/>
    </row>
    <row r="1149" spans="1:7" x14ac:dyDescent="0.25">
      <c r="A1149" s="130"/>
      <c r="B1149" s="23"/>
      <c r="C1149" s="23"/>
      <c r="D1149" s="23"/>
      <c r="E1149" s="23"/>
      <c r="F1149" s="131"/>
      <c r="G1149" s="132"/>
    </row>
    <row r="1150" spans="1:7" x14ac:dyDescent="0.25">
      <c r="A1150" s="130"/>
      <c r="B1150" s="23"/>
      <c r="C1150" s="23"/>
      <c r="D1150" s="23"/>
      <c r="E1150" s="23"/>
      <c r="F1150" s="131"/>
      <c r="G1150" s="132"/>
    </row>
    <row r="1151" spans="1:7" x14ac:dyDescent="0.25">
      <c r="A1151" s="130"/>
      <c r="B1151" s="23"/>
      <c r="C1151" s="23"/>
      <c r="D1151" s="23"/>
      <c r="E1151" s="23"/>
      <c r="F1151" s="131"/>
      <c r="G1151" s="132"/>
    </row>
    <row r="1152" spans="1:7" x14ac:dyDescent="0.25">
      <c r="A1152" s="130"/>
      <c r="B1152" s="23"/>
      <c r="C1152" s="23"/>
      <c r="D1152" s="23"/>
      <c r="E1152" s="23"/>
      <c r="F1152" s="131"/>
      <c r="G1152" s="132"/>
    </row>
    <row r="1153" spans="1:7" x14ac:dyDescent="0.25">
      <c r="A1153" s="130"/>
      <c r="B1153" s="23"/>
      <c r="C1153" s="23"/>
      <c r="D1153" s="23"/>
      <c r="E1153" s="23"/>
      <c r="F1153" s="131"/>
      <c r="G1153" s="132"/>
    </row>
    <row r="1154" spans="1:7" x14ac:dyDescent="0.25">
      <c r="A1154" s="130"/>
      <c r="B1154" s="23"/>
      <c r="C1154" s="23"/>
      <c r="D1154" s="23"/>
      <c r="E1154" s="23"/>
      <c r="F1154" s="131"/>
      <c r="G1154" s="132"/>
    </row>
    <row r="1155" spans="1:7" x14ac:dyDescent="0.25">
      <c r="A1155" s="130"/>
      <c r="B1155" s="23"/>
      <c r="C1155" s="23"/>
      <c r="D1155" s="23"/>
      <c r="E1155" s="23"/>
      <c r="F1155" s="131"/>
      <c r="G1155" s="132"/>
    </row>
    <row r="1156" spans="1:7" x14ac:dyDescent="0.25">
      <c r="A1156" s="130"/>
      <c r="B1156" s="23"/>
      <c r="C1156" s="23"/>
      <c r="D1156" s="23"/>
      <c r="E1156" s="23"/>
      <c r="F1156" s="131"/>
      <c r="G1156" s="132"/>
    </row>
    <row r="1157" spans="1:7" x14ac:dyDescent="0.25">
      <c r="A1157" s="130"/>
      <c r="B1157" s="23"/>
      <c r="C1157" s="23"/>
      <c r="D1157" s="23"/>
      <c r="E1157" s="23"/>
      <c r="F1157" s="131"/>
      <c r="G1157" s="132"/>
    </row>
    <row r="1158" spans="1:7" x14ac:dyDescent="0.25">
      <c r="A1158" s="130"/>
      <c r="B1158" s="23"/>
      <c r="C1158" s="23"/>
      <c r="D1158" s="23"/>
      <c r="E1158" s="23"/>
      <c r="F1158" s="131"/>
      <c r="G1158" s="132"/>
    </row>
    <row r="1159" spans="1:7" x14ac:dyDescent="0.25">
      <c r="A1159" s="130"/>
      <c r="B1159" s="23"/>
      <c r="C1159" s="23"/>
      <c r="D1159" s="23"/>
      <c r="E1159" s="23"/>
      <c r="F1159" s="131"/>
      <c r="G1159" s="132"/>
    </row>
    <row r="1160" spans="1:7" x14ac:dyDescent="0.25">
      <c r="A1160" s="130"/>
      <c r="B1160" s="23"/>
      <c r="C1160" s="23"/>
      <c r="D1160" s="23"/>
      <c r="E1160" s="23"/>
      <c r="F1160" s="131"/>
      <c r="G1160" s="132"/>
    </row>
    <row r="1161" spans="1:7" x14ac:dyDescent="0.25">
      <c r="A1161" s="130"/>
      <c r="B1161" s="23"/>
      <c r="C1161" s="23"/>
      <c r="D1161" s="23"/>
      <c r="E1161" s="23"/>
      <c r="F1161" s="131"/>
      <c r="G1161" s="132"/>
    </row>
    <row r="1162" spans="1:7" x14ac:dyDescent="0.25">
      <c r="A1162" s="130"/>
      <c r="B1162" s="23"/>
      <c r="C1162" s="23"/>
      <c r="D1162" s="23"/>
      <c r="E1162" s="23"/>
      <c r="F1162" s="131"/>
      <c r="G1162" s="132"/>
    </row>
    <row r="1163" spans="1:7" x14ac:dyDescent="0.25">
      <c r="A1163" s="130"/>
      <c r="B1163" s="23"/>
      <c r="C1163" s="23"/>
      <c r="D1163" s="23"/>
      <c r="E1163" s="23"/>
      <c r="F1163" s="131"/>
      <c r="G1163" s="132"/>
    </row>
    <row r="1164" spans="1:7" x14ac:dyDescent="0.25">
      <c r="A1164" s="130"/>
      <c r="B1164" s="23"/>
      <c r="C1164" s="23"/>
      <c r="D1164" s="23"/>
      <c r="E1164" s="23"/>
      <c r="F1164" s="131"/>
      <c r="G1164" s="132"/>
    </row>
    <row r="1165" spans="1:7" x14ac:dyDescent="0.25">
      <c r="A1165" s="130"/>
      <c r="B1165" s="23"/>
      <c r="C1165" s="23"/>
      <c r="D1165" s="23"/>
      <c r="E1165" s="23"/>
      <c r="F1165" s="131"/>
      <c r="G1165" s="132"/>
    </row>
    <row r="1166" spans="1:7" x14ac:dyDescent="0.25">
      <c r="A1166" s="130"/>
      <c r="B1166" s="23"/>
      <c r="C1166" s="23"/>
      <c r="D1166" s="23"/>
      <c r="E1166" s="23"/>
      <c r="F1166" s="131"/>
      <c r="G1166" s="132"/>
    </row>
    <row r="1167" spans="1:7" x14ac:dyDescent="0.25">
      <c r="A1167" s="130"/>
      <c r="B1167" s="23"/>
      <c r="C1167" s="23"/>
      <c r="D1167" s="23"/>
      <c r="E1167" s="23"/>
      <c r="F1167" s="131"/>
      <c r="G1167" s="132"/>
    </row>
    <row r="1168" spans="1:7" x14ac:dyDescent="0.25">
      <c r="A1168" s="130"/>
      <c r="B1168" s="23"/>
      <c r="C1168" s="23"/>
      <c r="D1168" s="23"/>
      <c r="E1168" s="23"/>
      <c r="F1168" s="131"/>
      <c r="G1168" s="132"/>
    </row>
    <row r="1169" spans="1:7" x14ac:dyDescent="0.25">
      <c r="A1169" s="130"/>
      <c r="B1169" s="23"/>
      <c r="C1169" s="23"/>
      <c r="D1169" s="23"/>
      <c r="E1169" s="23"/>
      <c r="F1169" s="131"/>
      <c r="G1169" s="132"/>
    </row>
    <row r="1170" spans="1:7" x14ac:dyDescent="0.25">
      <c r="A1170" s="130"/>
      <c r="B1170" s="23"/>
      <c r="C1170" s="23"/>
      <c r="D1170" s="23"/>
      <c r="E1170" s="23"/>
      <c r="F1170" s="131"/>
      <c r="G1170" s="132"/>
    </row>
    <row r="1171" spans="1:7" x14ac:dyDescent="0.25">
      <c r="A1171" s="130"/>
      <c r="B1171" s="23"/>
      <c r="C1171" s="23"/>
      <c r="D1171" s="23"/>
      <c r="E1171" s="23"/>
      <c r="F1171" s="131"/>
      <c r="G1171" s="132"/>
    </row>
    <row r="1172" spans="1:7" x14ac:dyDescent="0.25">
      <c r="A1172" s="130"/>
      <c r="B1172" s="23"/>
      <c r="C1172" s="23"/>
      <c r="D1172" s="23"/>
      <c r="E1172" s="23"/>
      <c r="F1172" s="131"/>
      <c r="G1172" s="132"/>
    </row>
    <row r="1173" spans="1:7" x14ac:dyDescent="0.25">
      <c r="A1173" s="130"/>
      <c r="B1173" s="23"/>
      <c r="C1173" s="23"/>
      <c r="D1173" s="23"/>
      <c r="E1173" s="23"/>
      <c r="F1173" s="131"/>
      <c r="G1173" s="132"/>
    </row>
    <row r="1174" spans="1:7" x14ac:dyDescent="0.25">
      <c r="A1174" s="130"/>
      <c r="B1174" s="23"/>
      <c r="C1174" s="23"/>
      <c r="D1174" s="23"/>
      <c r="E1174" s="23"/>
      <c r="F1174" s="131"/>
      <c r="G1174" s="132"/>
    </row>
    <row r="1175" spans="1:7" x14ac:dyDescent="0.25">
      <c r="A1175" s="130"/>
      <c r="B1175" s="23"/>
      <c r="C1175" s="23"/>
      <c r="D1175" s="23"/>
      <c r="E1175" s="23"/>
      <c r="F1175" s="131"/>
      <c r="G1175" s="132"/>
    </row>
    <row r="1176" spans="1:7" x14ac:dyDescent="0.25">
      <c r="A1176" s="130"/>
      <c r="B1176" s="23"/>
      <c r="C1176" s="23"/>
      <c r="D1176" s="23"/>
      <c r="E1176" s="23"/>
      <c r="F1176" s="131"/>
      <c r="G1176" s="132"/>
    </row>
    <row r="1177" spans="1:7" x14ac:dyDescent="0.25">
      <c r="A1177" s="130"/>
      <c r="B1177" s="23"/>
      <c r="C1177" s="23"/>
      <c r="D1177" s="23"/>
      <c r="E1177" s="23"/>
      <c r="F1177" s="131"/>
      <c r="G1177" s="132"/>
    </row>
    <row r="1178" spans="1:7" x14ac:dyDescent="0.25">
      <c r="A1178" s="130"/>
      <c r="B1178" s="23"/>
      <c r="C1178" s="23"/>
      <c r="D1178" s="23"/>
      <c r="E1178" s="23"/>
      <c r="F1178" s="131"/>
      <c r="G1178" s="132"/>
    </row>
    <row r="1179" spans="1:7" x14ac:dyDescent="0.25">
      <c r="A1179" s="130"/>
      <c r="B1179" s="23"/>
      <c r="C1179" s="23"/>
      <c r="D1179" s="23"/>
      <c r="E1179" s="23"/>
      <c r="F1179" s="131"/>
      <c r="G1179" s="132"/>
    </row>
    <row r="1180" spans="1:7" x14ac:dyDescent="0.25">
      <c r="A1180" s="130"/>
      <c r="B1180" s="23"/>
      <c r="C1180" s="23"/>
      <c r="D1180" s="23"/>
      <c r="E1180" s="23"/>
      <c r="F1180" s="131"/>
      <c r="G1180" s="132"/>
    </row>
    <row r="1181" spans="1:7" x14ac:dyDescent="0.25">
      <c r="A1181" s="130"/>
      <c r="B1181" s="23"/>
      <c r="C1181" s="23"/>
      <c r="D1181" s="23"/>
      <c r="E1181" s="23"/>
      <c r="F1181" s="131"/>
      <c r="G1181" s="132"/>
    </row>
    <row r="1182" spans="1:7" x14ac:dyDescent="0.25">
      <c r="A1182" s="130"/>
      <c r="B1182" s="23"/>
      <c r="C1182" s="23"/>
      <c r="D1182" s="23"/>
      <c r="E1182" s="23"/>
      <c r="F1182" s="131"/>
      <c r="G1182" s="132"/>
    </row>
    <row r="1183" spans="1:7" x14ac:dyDescent="0.25">
      <c r="A1183" s="130"/>
      <c r="B1183" s="23"/>
      <c r="C1183" s="23"/>
      <c r="D1183" s="23"/>
      <c r="E1183" s="23"/>
      <c r="F1183" s="131"/>
      <c r="G1183" s="132"/>
    </row>
    <row r="1184" spans="1:7" x14ac:dyDescent="0.25">
      <c r="A1184" s="130"/>
      <c r="B1184" s="23"/>
      <c r="C1184" s="23"/>
      <c r="D1184" s="23"/>
      <c r="E1184" s="23"/>
      <c r="F1184" s="131"/>
      <c r="G1184" s="132"/>
    </row>
    <row r="1185" spans="1:7" x14ac:dyDescent="0.25">
      <c r="A1185" s="130"/>
      <c r="B1185" s="23"/>
      <c r="C1185" s="23"/>
      <c r="D1185" s="23"/>
      <c r="E1185" s="23"/>
      <c r="F1185" s="131"/>
      <c r="G1185" s="132"/>
    </row>
    <row r="1186" spans="1:7" x14ac:dyDescent="0.25">
      <c r="A1186" s="130"/>
      <c r="B1186" s="23"/>
      <c r="C1186" s="23"/>
      <c r="D1186" s="23"/>
      <c r="E1186" s="23"/>
      <c r="F1186" s="131"/>
      <c r="G1186" s="132"/>
    </row>
    <row r="1187" spans="1:7" x14ac:dyDescent="0.25">
      <c r="A1187" s="130"/>
      <c r="B1187" s="23"/>
      <c r="C1187" s="23"/>
      <c r="D1187" s="23"/>
      <c r="E1187" s="23"/>
      <c r="F1187" s="131"/>
      <c r="G1187" s="132"/>
    </row>
    <row r="1188" spans="1:7" x14ac:dyDescent="0.25">
      <c r="A1188" s="130"/>
      <c r="B1188" s="23"/>
      <c r="C1188" s="23"/>
      <c r="D1188" s="23"/>
      <c r="E1188" s="23"/>
      <c r="F1188" s="131"/>
      <c r="G1188" s="132"/>
    </row>
    <row r="1189" spans="1:7" x14ac:dyDescent="0.25">
      <c r="A1189" s="130"/>
      <c r="B1189" s="23"/>
      <c r="C1189" s="23"/>
      <c r="D1189" s="23"/>
      <c r="E1189" s="23"/>
      <c r="F1189" s="131"/>
      <c r="G1189" s="132"/>
    </row>
    <row r="1190" spans="1:7" x14ac:dyDescent="0.25">
      <c r="A1190" s="130"/>
      <c r="B1190" s="23"/>
      <c r="C1190" s="23"/>
      <c r="D1190" s="23"/>
      <c r="E1190" s="23"/>
      <c r="F1190" s="131"/>
      <c r="G1190" s="132"/>
    </row>
    <row r="1191" spans="1:7" x14ac:dyDescent="0.25">
      <c r="A1191" s="130"/>
      <c r="B1191" s="23"/>
      <c r="C1191" s="23"/>
      <c r="D1191" s="23"/>
      <c r="E1191" s="23"/>
      <c r="F1191" s="131"/>
      <c r="G1191" s="132"/>
    </row>
    <row r="1192" spans="1:7" x14ac:dyDescent="0.25">
      <c r="A1192" s="130"/>
      <c r="B1192" s="23"/>
      <c r="C1192" s="23"/>
      <c r="D1192" s="23"/>
      <c r="E1192" s="23"/>
      <c r="F1192" s="131"/>
      <c r="G1192" s="132"/>
    </row>
    <row r="1193" spans="1:7" x14ac:dyDescent="0.25">
      <c r="A1193" s="130"/>
      <c r="B1193" s="23"/>
      <c r="C1193" s="23"/>
      <c r="D1193" s="23"/>
      <c r="E1193" s="23"/>
      <c r="F1193" s="131"/>
      <c r="G1193" s="132"/>
    </row>
    <row r="1194" spans="1:7" x14ac:dyDescent="0.25">
      <c r="A1194" s="130"/>
      <c r="B1194" s="23"/>
      <c r="C1194" s="23"/>
      <c r="D1194" s="23"/>
      <c r="E1194" s="23"/>
      <c r="F1194" s="131"/>
      <c r="G1194" s="132"/>
    </row>
    <row r="1195" spans="1:7" x14ac:dyDescent="0.25">
      <c r="A1195" s="130"/>
      <c r="B1195" s="23"/>
      <c r="C1195" s="23"/>
      <c r="D1195" s="23"/>
      <c r="E1195" s="23"/>
      <c r="F1195" s="131"/>
      <c r="G1195" s="132"/>
    </row>
    <row r="1196" spans="1:7" x14ac:dyDescent="0.25">
      <c r="A1196" s="130"/>
      <c r="B1196" s="23"/>
      <c r="C1196" s="23"/>
      <c r="D1196" s="23"/>
      <c r="E1196" s="23"/>
      <c r="F1196" s="131"/>
      <c r="G1196" s="132"/>
    </row>
    <row r="1197" spans="1:7" x14ac:dyDescent="0.25">
      <c r="A1197" s="130"/>
      <c r="B1197" s="23"/>
      <c r="C1197" s="23"/>
      <c r="D1197" s="23"/>
      <c r="E1197" s="23"/>
      <c r="F1197" s="131"/>
      <c r="G1197" s="132"/>
    </row>
    <row r="1198" spans="1:7" x14ac:dyDescent="0.25">
      <c r="A1198" s="130"/>
      <c r="B1198" s="23"/>
      <c r="C1198" s="23"/>
      <c r="D1198" s="23"/>
      <c r="E1198" s="23"/>
      <c r="F1198" s="131"/>
      <c r="G1198" s="132"/>
    </row>
    <row r="1199" spans="1:7" x14ac:dyDescent="0.25">
      <c r="A1199" s="130"/>
      <c r="B1199" s="23"/>
      <c r="C1199" s="23"/>
      <c r="D1199" s="23"/>
      <c r="E1199" s="23"/>
      <c r="F1199" s="131"/>
      <c r="G1199" s="132"/>
    </row>
    <row r="1200" spans="1:7" x14ac:dyDescent="0.25">
      <c r="A1200" s="130"/>
      <c r="B1200" s="23"/>
      <c r="C1200" s="23"/>
      <c r="D1200" s="23"/>
      <c r="E1200" s="23"/>
      <c r="F1200" s="131"/>
      <c r="G1200" s="132"/>
    </row>
    <row r="1201" spans="1:7" x14ac:dyDescent="0.25">
      <c r="A1201" s="130"/>
      <c r="B1201" s="23"/>
      <c r="C1201" s="23"/>
      <c r="D1201" s="23"/>
      <c r="E1201" s="23"/>
      <c r="F1201" s="131"/>
      <c r="G1201" s="132"/>
    </row>
    <row r="1202" spans="1:7" x14ac:dyDescent="0.25">
      <c r="A1202" s="130"/>
      <c r="B1202" s="23"/>
      <c r="C1202" s="23"/>
      <c r="D1202" s="23"/>
      <c r="E1202" s="23"/>
      <c r="F1202" s="131"/>
      <c r="G1202" s="132"/>
    </row>
    <row r="1203" spans="1:7" x14ac:dyDescent="0.25">
      <c r="A1203" s="130"/>
      <c r="B1203" s="23"/>
      <c r="C1203" s="23"/>
      <c r="D1203" s="23"/>
      <c r="E1203" s="23"/>
      <c r="F1203" s="131"/>
      <c r="G1203" s="132"/>
    </row>
    <row r="1204" spans="1:7" x14ac:dyDescent="0.25">
      <c r="A1204" s="130"/>
      <c r="B1204" s="23"/>
      <c r="C1204" s="23"/>
      <c r="D1204" s="23"/>
      <c r="E1204" s="23"/>
      <c r="F1204" s="131"/>
      <c r="G1204" s="132"/>
    </row>
    <row r="1205" spans="1:7" x14ac:dyDescent="0.25">
      <c r="A1205" s="130"/>
      <c r="B1205" s="23"/>
      <c r="C1205" s="23"/>
      <c r="D1205" s="23"/>
      <c r="E1205" s="23"/>
      <c r="F1205" s="131"/>
      <c r="G1205" s="132"/>
    </row>
    <row r="1206" spans="1:7" x14ac:dyDescent="0.25">
      <c r="A1206" s="130"/>
      <c r="B1206" s="23"/>
      <c r="C1206" s="23"/>
      <c r="D1206" s="23"/>
      <c r="E1206" s="23"/>
      <c r="F1206" s="131"/>
      <c r="G1206" s="132"/>
    </row>
    <row r="1207" spans="1:7" x14ac:dyDescent="0.25">
      <c r="A1207" s="130"/>
      <c r="B1207" s="23"/>
      <c r="C1207" s="23"/>
      <c r="D1207" s="23"/>
      <c r="E1207" s="23"/>
      <c r="F1207" s="131"/>
      <c r="G1207" s="132"/>
    </row>
    <row r="1208" spans="1:7" x14ac:dyDescent="0.25">
      <c r="A1208" s="130"/>
      <c r="B1208" s="23"/>
      <c r="C1208" s="23"/>
      <c r="D1208" s="23"/>
      <c r="E1208" s="23"/>
      <c r="F1208" s="131"/>
      <c r="G1208" s="132"/>
    </row>
    <row r="1209" spans="1:7" x14ac:dyDescent="0.25">
      <c r="A1209" s="130"/>
      <c r="B1209" s="23"/>
      <c r="C1209" s="23"/>
      <c r="D1209" s="23"/>
      <c r="E1209" s="23"/>
      <c r="F1209" s="131"/>
      <c r="G1209" s="132"/>
    </row>
    <row r="1210" spans="1:7" x14ac:dyDescent="0.25">
      <c r="A1210" s="130"/>
      <c r="B1210" s="23"/>
      <c r="C1210" s="23"/>
      <c r="D1210" s="23"/>
      <c r="E1210" s="23"/>
      <c r="F1210" s="131"/>
      <c r="G1210" s="132"/>
    </row>
    <row r="1211" spans="1:7" x14ac:dyDescent="0.25">
      <c r="A1211" s="130"/>
      <c r="B1211" s="23"/>
      <c r="C1211" s="23"/>
      <c r="D1211" s="23"/>
      <c r="E1211" s="23"/>
      <c r="F1211" s="131"/>
      <c r="G1211" s="132"/>
    </row>
    <row r="1212" spans="1:7" x14ac:dyDescent="0.25">
      <c r="A1212" s="130"/>
      <c r="B1212" s="23"/>
      <c r="C1212" s="23"/>
      <c r="D1212" s="23"/>
      <c r="E1212" s="23"/>
      <c r="F1212" s="131"/>
      <c r="G1212" s="132"/>
    </row>
    <row r="1213" spans="1:7" x14ac:dyDescent="0.25">
      <c r="A1213" s="130"/>
      <c r="B1213" s="23"/>
      <c r="C1213" s="23"/>
      <c r="D1213" s="23"/>
      <c r="E1213" s="23"/>
      <c r="F1213" s="131"/>
      <c r="G1213" s="132"/>
    </row>
    <row r="1214" spans="1:7" x14ac:dyDescent="0.25">
      <c r="A1214" s="130"/>
      <c r="B1214" s="23"/>
      <c r="C1214" s="23"/>
      <c r="D1214" s="23"/>
      <c r="E1214" s="23"/>
      <c r="F1214" s="131"/>
      <c r="G1214" s="132"/>
    </row>
    <row r="1215" spans="1:7" x14ac:dyDescent="0.25">
      <c r="A1215" s="130"/>
      <c r="B1215" s="23"/>
      <c r="C1215" s="23"/>
      <c r="D1215" s="23"/>
      <c r="E1215" s="23"/>
      <c r="F1215" s="131"/>
      <c r="G1215" s="132"/>
    </row>
    <row r="1216" spans="1:7" x14ac:dyDescent="0.25">
      <c r="A1216" s="130"/>
      <c r="B1216" s="23"/>
      <c r="C1216" s="23"/>
      <c r="D1216" s="23"/>
      <c r="E1216" s="23"/>
      <c r="F1216" s="131"/>
      <c r="G1216" s="132"/>
    </row>
    <row r="1217" spans="1:7" x14ac:dyDescent="0.25">
      <c r="A1217" s="130"/>
      <c r="B1217" s="23"/>
      <c r="C1217" s="23"/>
      <c r="D1217" s="23"/>
      <c r="E1217" s="23"/>
      <c r="F1217" s="131"/>
      <c r="G1217" s="132"/>
    </row>
    <row r="1218" spans="1:7" x14ac:dyDescent="0.25">
      <c r="A1218" s="130"/>
      <c r="B1218" s="23"/>
      <c r="C1218" s="23"/>
      <c r="D1218" s="23"/>
      <c r="E1218" s="23"/>
      <c r="F1218" s="131"/>
      <c r="G1218" s="132"/>
    </row>
    <row r="1219" spans="1:7" x14ac:dyDescent="0.25">
      <c r="A1219" s="130"/>
      <c r="B1219" s="23"/>
      <c r="C1219" s="23"/>
      <c r="D1219" s="23"/>
      <c r="E1219" s="23"/>
      <c r="F1219" s="131"/>
      <c r="G1219" s="132"/>
    </row>
    <row r="1220" spans="1:7" x14ac:dyDescent="0.25">
      <c r="A1220" s="130"/>
      <c r="B1220" s="23"/>
      <c r="C1220" s="23"/>
      <c r="D1220" s="23"/>
      <c r="E1220" s="23"/>
      <c r="F1220" s="131"/>
      <c r="G1220" s="132"/>
    </row>
    <row r="1221" spans="1:7" x14ac:dyDescent="0.25">
      <c r="A1221" s="130"/>
      <c r="B1221" s="23"/>
      <c r="C1221" s="23"/>
      <c r="D1221" s="23"/>
      <c r="E1221" s="23"/>
      <c r="F1221" s="131"/>
      <c r="G1221" s="132"/>
    </row>
    <row r="1222" spans="1:7" x14ac:dyDescent="0.25">
      <c r="A1222" s="130"/>
      <c r="B1222" s="23"/>
      <c r="C1222" s="23"/>
      <c r="D1222" s="23"/>
      <c r="E1222" s="23"/>
      <c r="F1222" s="131"/>
      <c r="G1222" s="132"/>
    </row>
    <row r="1223" spans="1:7" x14ac:dyDescent="0.25">
      <c r="A1223" s="130"/>
      <c r="B1223" s="23"/>
      <c r="C1223" s="23"/>
      <c r="D1223" s="23"/>
      <c r="E1223" s="23"/>
      <c r="F1223" s="131"/>
      <c r="G1223" s="132"/>
    </row>
    <row r="1224" spans="1:7" x14ac:dyDescent="0.25">
      <c r="A1224" s="130"/>
      <c r="B1224" s="23"/>
      <c r="C1224" s="23"/>
      <c r="D1224" s="23"/>
      <c r="E1224" s="23"/>
      <c r="F1224" s="131"/>
      <c r="G1224" s="132"/>
    </row>
    <row r="1225" spans="1:7" x14ac:dyDescent="0.25">
      <c r="A1225" s="130"/>
      <c r="B1225" s="23"/>
      <c r="C1225" s="23"/>
      <c r="D1225" s="23"/>
      <c r="E1225" s="23"/>
      <c r="F1225" s="131"/>
      <c r="G1225" s="132"/>
    </row>
    <row r="1226" spans="1:7" x14ac:dyDescent="0.25">
      <c r="A1226" s="130"/>
      <c r="B1226" s="23"/>
      <c r="C1226" s="23"/>
      <c r="D1226" s="23"/>
      <c r="E1226" s="23"/>
      <c r="F1226" s="131"/>
      <c r="G1226" s="132"/>
    </row>
    <row r="1227" spans="1:7" x14ac:dyDescent="0.25">
      <c r="A1227" s="130"/>
      <c r="B1227" s="23"/>
      <c r="C1227" s="23"/>
      <c r="D1227" s="23"/>
      <c r="E1227" s="23"/>
      <c r="F1227" s="131"/>
      <c r="G1227" s="132"/>
    </row>
    <row r="1228" spans="1:7" x14ac:dyDescent="0.25">
      <c r="A1228" s="130"/>
      <c r="B1228" s="23"/>
      <c r="C1228" s="23"/>
      <c r="D1228" s="23"/>
      <c r="E1228" s="23"/>
      <c r="F1228" s="131"/>
      <c r="G1228" s="132"/>
    </row>
    <row r="1229" spans="1:7" x14ac:dyDescent="0.25">
      <c r="A1229" s="130"/>
      <c r="B1229" s="23"/>
      <c r="C1229" s="23"/>
      <c r="D1229" s="23"/>
      <c r="E1229" s="23"/>
      <c r="F1229" s="131"/>
      <c r="G1229" s="132"/>
    </row>
    <row r="1230" spans="1:7" x14ac:dyDescent="0.25">
      <c r="A1230" s="130"/>
      <c r="B1230" s="23"/>
      <c r="C1230" s="23"/>
      <c r="D1230" s="23"/>
      <c r="E1230" s="23"/>
      <c r="F1230" s="131"/>
      <c r="G1230" s="132"/>
    </row>
    <row r="1231" spans="1:7" x14ac:dyDescent="0.25">
      <c r="A1231" s="130"/>
      <c r="B1231" s="23"/>
      <c r="C1231" s="23"/>
      <c r="D1231" s="23"/>
      <c r="E1231" s="23"/>
      <c r="F1231" s="131"/>
      <c r="G1231" s="132"/>
    </row>
    <row r="1232" spans="1:7" x14ac:dyDescent="0.25">
      <c r="A1232" s="130"/>
      <c r="B1232" s="23"/>
      <c r="C1232" s="23"/>
      <c r="D1232" s="23"/>
      <c r="E1232" s="23"/>
      <c r="F1232" s="131"/>
      <c r="G1232" s="132"/>
    </row>
    <row r="1233" spans="1:7" x14ac:dyDescent="0.25">
      <c r="A1233" s="130"/>
      <c r="B1233" s="23"/>
      <c r="C1233" s="23"/>
      <c r="D1233" s="23"/>
      <c r="E1233" s="23"/>
      <c r="F1233" s="131"/>
      <c r="G1233" s="132"/>
    </row>
    <row r="1234" spans="1:7" x14ac:dyDescent="0.25">
      <c r="A1234" s="130"/>
      <c r="B1234" s="23"/>
      <c r="C1234" s="23"/>
      <c r="D1234" s="23"/>
      <c r="E1234" s="23"/>
      <c r="F1234" s="131"/>
      <c r="G1234" s="132"/>
    </row>
    <row r="1235" spans="1:7" x14ac:dyDescent="0.25">
      <c r="A1235" s="130"/>
      <c r="B1235" s="23"/>
      <c r="C1235" s="23"/>
      <c r="D1235" s="23"/>
      <c r="E1235" s="23"/>
      <c r="F1235" s="131"/>
      <c r="G1235" s="132"/>
    </row>
    <row r="1236" spans="1:7" x14ac:dyDescent="0.25">
      <c r="A1236" s="130"/>
      <c r="B1236" s="23"/>
      <c r="C1236" s="23"/>
      <c r="D1236" s="23"/>
      <c r="E1236" s="23"/>
      <c r="F1236" s="131"/>
      <c r="G1236" s="132"/>
    </row>
    <row r="1237" spans="1:7" x14ac:dyDescent="0.25">
      <c r="A1237" s="130"/>
      <c r="B1237" s="23"/>
      <c r="C1237" s="23"/>
      <c r="D1237" s="23"/>
      <c r="E1237" s="23"/>
      <c r="F1237" s="131"/>
      <c r="G1237" s="132"/>
    </row>
    <row r="1238" spans="1:7" x14ac:dyDescent="0.25">
      <c r="A1238" s="130"/>
      <c r="B1238" s="23"/>
      <c r="C1238" s="23"/>
      <c r="D1238" s="23"/>
      <c r="E1238" s="23"/>
      <c r="F1238" s="131"/>
      <c r="G1238" s="132"/>
    </row>
    <row r="1239" spans="1:7" x14ac:dyDescent="0.25">
      <c r="A1239" s="130"/>
      <c r="B1239" s="23"/>
      <c r="C1239" s="23"/>
      <c r="D1239" s="23"/>
      <c r="E1239" s="23"/>
      <c r="F1239" s="131"/>
      <c r="G1239" s="132"/>
    </row>
    <row r="1240" spans="1:7" x14ac:dyDescent="0.25">
      <c r="A1240" s="130"/>
      <c r="B1240" s="23"/>
      <c r="C1240" s="23"/>
      <c r="D1240" s="23"/>
      <c r="E1240" s="23"/>
      <c r="F1240" s="131"/>
      <c r="G1240" s="132"/>
    </row>
    <row r="1241" spans="1:7" x14ac:dyDescent="0.25">
      <c r="A1241" s="130"/>
      <c r="B1241" s="23"/>
      <c r="C1241" s="23"/>
      <c r="D1241" s="23"/>
      <c r="E1241" s="23"/>
      <c r="F1241" s="131"/>
      <c r="G1241" s="132"/>
    </row>
    <row r="1242" spans="1:7" x14ac:dyDescent="0.25">
      <c r="A1242" s="130"/>
      <c r="B1242" s="23"/>
      <c r="C1242" s="23"/>
      <c r="D1242" s="23"/>
      <c r="E1242" s="23"/>
      <c r="F1242" s="131"/>
      <c r="G1242" s="132"/>
    </row>
    <row r="1243" spans="1:7" x14ac:dyDescent="0.25">
      <c r="A1243" s="130"/>
      <c r="B1243" s="23"/>
      <c r="C1243" s="23"/>
      <c r="D1243" s="23"/>
      <c r="E1243" s="23"/>
      <c r="F1243" s="131"/>
      <c r="G1243" s="132"/>
    </row>
    <row r="1244" spans="1:7" x14ac:dyDescent="0.25">
      <c r="A1244" s="130"/>
      <c r="B1244" s="23"/>
      <c r="C1244" s="23"/>
      <c r="D1244" s="23"/>
      <c r="E1244" s="23"/>
      <c r="F1244" s="131"/>
      <c r="G1244" s="132"/>
    </row>
    <row r="1245" spans="1:7" x14ac:dyDescent="0.25">
      <c r="A1245" s="130"/>
      <c r="B1245" s="23"/>
      <c r="C1245" s="23"/>
      <c r="D1245" s="23"/>
      <c r="E1245" s="23"/>
      <c r="F1245" s="131"/>
      <c r="G1245" s="132"/>
    </row>
    <row r="1246" spans="1:7" x14ac:dyDescent="0.25">
      <c r="A1246" s="130"/>
      <c r="B1246" s="23"/>
      <c r="C1246" s="23"/>
      <c r="D1246" s="23"/>
      <c r="E1246" s="23"/>
      <c r="F1246" s="131"/>
      <c r="G1246" s="132"/>
    </row>
    <row r="1247" spans="1:7" x14ac:dyDescent="0.25">
      <c r="A1247" s="130"/>
      <c r="B1247" s="23"/>
      <c r="C1247" s="23"/>
      <c r="D1247" s="23"/>
      <c r="E1247" s="23"/>
      <c r="F1247" s="131"/>
      <c r="G1247" s="132"/>
    </row>
    <row r="1248" spans="1:7" x14ac:dyDescent="0.25">
      <c r="A1248" s="130"/>
      <c r="B1248" s="23"/>
      <c r="C1248" s="23"/>
      <c r="D1248" s="23"/>
      <c r="E1248" s="23"/>
      <c r="F1248" s="131"/>
      <c r="G1248" s="132"/>
    </row>
    <row r="1249" spans="1:7" x14ac:dyDescent="0.25">
      <c r="A1249" s="130"/>
      <c r="B1249" s="23"/>
      <c r="C1249" s="23"/>
      <c r="D1249" s="23"/>
      <c r="E1249" s="23"/>
      <c r="F1249" s="131"/>
      <c r="G1249" s="132"/>
    </row>
    <row r="1250" spans="1:7" x14ac:dyDescent="0.25">
      <c r="A1250" s="130"/>
      <c r="B1250" s="23"/>
      <c r="C1250" s="23"/>
      <c r="D1250" s="23"/>
      <c r="E1250" s="23"/>
      <c r="F1250" s="131"/>
      <c r="G1250" s="132"/>
    </row>
    <row r="1251" spans="1:7" x14ac:dyDescent="0.25">
      <c r="A1251" s="130"/>
      <c r="B1251" s="23"/>
      <c r="C1251" s="23"/>
      <c r="D1251" s="23"/>
      <c r="E1251" s="23"/>
      <c r="F1251" s="131"/>
      <c r="G1251" s="132"/>
    </row>
    <row r="1252" spans="1:7" x14ac:dyDescent="0.25">
      <c r="A1252" s="130"/>
      <c r="B1252" s="23"/>
      <c r="C1252" s="23"/>
      <c r="D1252" s="23"/>
      <c r="E1252" s="23"/>
      <c r="F1252" s="131"/>
      <c r="G1252" s="132"/>
    </row>
    <row r="1253" spans="1:7" x14ac:dyDescent="0.25">
      <c r="A1253" s="130"/>
      <c r="B1253" s="23"/>
      <c r="C1253" s="23"/>
      <c r="D1253" s="23"/>
      <c r="E1253" s="23"/>
      <c r="F1253" s="131"/>
      <c r="G1253" s="132"/>
    </row>
    <row r="1254" spans="1:7" x14ac:dyDescent="0.25">
      <c r="A1254" s="130"/>
      <c r="B1254" s="23"/>
      <c r="C1254" s="23"/>
      <c r="D1254" s="23"/>
      <c r="E1254" s="23"/>
      <c r="F1254" s="131"/>
      <c r="G1254" s="132"/>
    </row>
    <row r="1255" spans="1:7" x14ac:dyDescent="0.25">
      <c r="A1255" s="130"/>
      <c r="B1255" s="23"/>
      <c r="C1255" s="23"/>
      <c r="D1255" s="23"/>
      <c r="E1255" s="23"/>
      <c r="F1255" s="131"/>
      <c r="G1255" s="132"/>
    </row>
    <row r="1256" spans="1:7" x14ac:dyDescent="0.25">
      <c r="A1256" s="130"/>
      <c r="B1256" s="23"/>
      <c r="C1256" s="23"/>
      <c r="D1256" s="23"/>
      <c r="E1256" s="23"/>
      <c r="F1256" s="131"/>
      <c r="G1256" s="132"/>
    </row>
    <row r="1257" spans="1:7" x14ac:dyDescent="0.25">
      <c r="A1257" s="130"/>
      <c r="B1257" s="23"/>
      <c r="C1257" s="23"/>
      <c r="D1257" s="23"/>
      <c r="E1257" s="23"/>
      <c r="F1257" s="131"/>
      <c r="G1257" s="132"/>
    </row>
    <row r="1258" spans="1:7" x14ac:dyDescent="0.25">
      <c r="A1258" s="130"/>
      <c r="B1258" s="23"/>
      <c r="C1258" s="23"/>
      <c r="D1258" s="23"/>
      <c r="E1258" s="23"/>
      <c r="F1258" s="131"/>
      <c r="G1258" s="132"/>
    </row>
    <row r="1259" spans="1:7" x14ac:dyDescent="0.25">
      <c r="A1259" s="130"/>
      <c r="B1259" s="23"/>
      <c r="C1259" s="23"/>
      <c r="D1259" s="23"/>
      <c r="E1259" s="23"/>
      <c r="F1259" s="131"/>
      <c r="G1259" s="132"/>
    </row>
    <row r="1260" spans="1:7" x14ac:dyDescent="0.25">
      <c r="A1260" s="130"/>
      <c r="B1260" s="23"/>
      <c r="C1260" s="23"/>
      <c r="D1260" s="23"/>
      <c r="E1260" s="23"/>
      <c r="F1260" s="131"/>
      <c r="G1260" s="132"/>
    </row>
    <row r="1261" spans="1:7" x14ac:dyDescent="0.25">
      <c r="A1261" s="130"/>
      <c r="B1261" s="23"/>
      <c r="C1261" s="23"/>
      <c r="D1261" s="23"/>
      <c r="E1261" s="23"/>
      <c r="F1261" s="131"/>
      <c r="G1261" s="132"/>
    </row>
    <row r="1262" spans="1:7" x14ac:dyDescent="0.25">
      <c r="A1262" s="130"/>
      <c r="B1262" s="23"/>
      <c r="C1262" s="23"/>
      <c r="D1262" s="23"/>
      <c r="E1262" s="23"/>
      <c r="F1262" s="131"/>
      <c r="G1262" s="132"/>
    </row>
    <row r="1263" spans="1:7" x14ac:dyDescent="0.25">
      <c r="A1263" s="130"/>
      <c r="B1263" s="23"/>
      <c r="C1263" s="23"/>
      <c r="D1263" s="23"/>
      <c r="E1263" s="23"/>
      <c r="F1263" s="131"/>
      <c r="G1263" s="132"/>
    </row>
    <row r="1264" spans="1:7" x14ac:dyDescent="0.25">
      <c r="A1264" s="130"/>
      <c r="B1264" s="23"/>
      <c r="C1264" s="23"/>
      <c r="D1264" s="23"/>
      <c r="E1264" s="23"/>
      <c r="F1264" s="131"/>
      <c r="G1264" s="132"/>
    </row>
    <row r="1265" spans="1:7" x14ac:dyDescent="0.25">
      <c r="A1265" s="130"/>
      <c r="B1265" s="23"/>
      <c r="C1265" s="23"/>
      <c r="D1265" s="23"/>
      <c r="E1265" s="23"/>
      <c r="F1265" s="131"/>
      <c r="G1265" s="132"/>
    </row>
    <row r="1266" spans="1:7" x14ac:dyDescent="0.25">
      <c r="A1266" s="130"/>
      <c r="B1266" s="23"/>
      <c r="C1266" s="23"/>
      <c r="D1266" s="23"/>
      <c r="E1266" s="23"/>
      <c r="F1266" s="131"/>
      <c r="G1266" s="132"/>
    </row>
    <row r="1267" spans="1:7" x14ac:dyDescent="0.25">
      <c r="A1267" s="130"/>
      <c r="B1267" s="23"/>
      <c r="C1267" s="23"/>
      <c r="D1267" s="23"/>
      <c r="E1267" s="23"/>
      <c r="F1267" s="131"/>
      <c r="G1267" s="132"/>
    </row>
    <row r="1268" spans="1:7" x14ac:dyDescent="0.25">
      <c r="A1268" s="130"/>
      <c r="B1268" s="23"/>
      <c r="C1268" s="23"/>
      <c r="D1268" s="23"/>
      <c r="E1268" s="23"/>
      <c r="F1268" s="131"/>
      <c r="G1268" s="132"/>
    </row>
    <row r="1269" spans="1:7" x14ac:dyDescent="0.25">
      <c r="A1269" s="130"/>
      <c r="B1269" s="23"/>
      <c r="C1269" s="23"/>
      <c r="D1269" s="23"/>
      <c r="E1269" s="23"/>
      <c r="F1269" s="131"/>
      <c r="G1269" s="132"/>
    </row>
    <row r="1270" spans="1:7" x14ac:dyDescent="0.25">
      <c r="A1270" s="130"/>
      <c r="B1270" s="23"/>
      <c r="C1270" s="23"/>
      <c r="D1270" s="23"/>
      <c r="E1270" s="23"/>
      <c r="F1270" s="131"/>
      <c r="G1270" s="132"/>
    </row>
    <row r="1271" spans="1:7" x14ac:dyDescent="0.25">
      <c r="A1271" s="130"/>
      <c r="B1271" s="23"/>
      <c r="C1271" s="23"/>
      <c r="D1271" s="23"/>
      <c r="E1271" s="23"/>
      <c r="F1271" s="131"/>
      <c r="G1271" s="132"/>
    </row>
    <row r="1272" spans="1:7" x14ac:dyDescent="0.25">
      <c r="A1272" s="130"/>
      <c r="B1272" s="23"/>
      <c r="C1272" s="23"/>
      <c r="D1272" s="23"/>
      <c r="E1272" s="23"/>
      <c r="F1272" s="131"/>
      <c r="G1272" s="132"/>
    </row>
    <row r="1273" spans="1:7" x14ac:dyDescent="0.25">
      <c r="A1273" s="130"/>
      <c r="B1273" s="23"/>
      <c r="C1273" s="23"/>
      <c r="D1273" s="23"/>
      <c r="E1273" s="23"/>
      <c r="F1273" s="131"/>
      <c r="G1273" s="132"/>
    </row>
    <row r="1274" spans="1:7" x14ac:dyDescent="0.25">
      <c r="A1274" s="130"/>
      <c r="B1274" s="23"/>
      <c r="C1274" s="23"/>
      <c r="D1274" s="23"/>
      <c r="E1274" s="23"/>
      <c r="F1274" s="131"/>
      <c r="G1274" s="132"/>
    </row>
    <row r="1275" spans="1:7" x14ac:dyDescent="0.25">
      <c r="A1275" s="130"/>
      <c r="B1275" s="23"/>
      <c r="C1275" s="23"/>
      <c r="D1275" s="23"/>
      <c r="E1275" s="23"/>
      <c r="F1275" s="131"/>
      <c r="G1275" s="132"/>
    </row>
    <row r="1276" spans="1:7" x14ac:dyDescent="0.25">
      <c r="A1276" s="130"/>
      <c r="B1276" s="23"/>
      <c r="C1276" s="23"/>
      <c r="D1276" s="23"/>
      <c r="E1276" s="23"/>
      <c r="F1276" s="131"/>
      <c r="G1276" s="132"/>
    </row>
    <row r="1277" spans="1:7" x14ac:dyDescent="0.25">
      <c r="A1277" s="130"/>
      <c r="B1277" s="23"/>
      <c r="C1277" s="23"/>
      <c r="D1277" s="23"/>
      <c r="E1277" s="23"/>
      <c r="F1277" s="131"/>
      <c r="G1277" s="132"/>
    </row>
    <row r="1278" spans="1:7" x14ac:dyDescent="0.25">
      <c r="A1278" s="130"/>
      <c r="B1278" s="23"/>
      <c r="C1278" s="23"/>
      <c r="D1278" s="23"/>
      <c r="E1278" s="23"/>
      <c r="F1278" s="131"/>
      <c r="G1278" s="132"/>
    </row>
    <row r="1279" spans="1:7" x14ac:dyDescent="0.25">
      <c r="A1279" s="130"/>
      <c r="B1279" s="23"/>
      <c r="C1279" s="23"/>
      <c r="D1279" s="23"/>
      <c r="E1279" s="23"/>
      <c r="F1279" s="131"/>
      <c r="G1279" s="132"/>
    </row>
    <row r="1280" spans="1:7" x14ac:dyDescent="0.25">
      <c r="A1280" s="130"/>
      <c r="B1280" s="23"/>
      <c r="C1280" s="23"/>
      <c r="D1280" s="23"/>
      <c r="E1280" s="23"/>
      <c r="F1280" s="131"/>
      <c r="G1280" s="132"/>
    </row>
    <row r="1281" spans="1:7" x14ac:dyDescent="0.25">
      <c r="A1281" s="130"/>
      <c r="B1281" s="23"/>
      <c r="C1281" s="23"/>
      <c r="D1281" s="23"/>
      <c r="E1281" s="23"/>
      <c r="F1281" s="131"/>
      <c r="G1281" s="132"/>
    </row>
    <row r="1282" spans="1:7" x14ac:dyDescent="0.25">
      <c r="A1282" s="130"/>
      <c r="B1282" s="23"/>
      <c r="C1282" s="23"/>
      <c r="D1282" s="23"/>
      <c r="E1282" s="23"/>
      <c r="F1282" s="131"/>
      <c r="G1282" s="132"/>
    </row>
    <row r="1283" spans="1:7" x14ac:dyDescent="0.25">
      <c r="A1283" s="130"/>
      <c r="B1283" s="23"/>
      <c r="C1283" s="23"/>
      <c r="D1283" s="23"/>
      <c r="E1283" s="23"/>
      <c r="F1283" s="131"/>
      <c r="G1283" s="132"/>
    </row>
    <row r="1284" spans="1:7" x14ac:dyDescent="0.25">
      <c r="A1284" s="130"/>
      <c r="B1284" s="23"/>
      <c r="C1284" s="23"/>
      <c r="D1284" s="23"/>
      <c r="E1284" s="23"/>
      <c r="F1284" s="131"/>
      <c r="G1284" s="132"/>
    </row>
    <row r="1285" spans="1:7" x14ac:dyDescent="0.25">
      <c r="A1285" s="130"/>
      <c r="B1285" s="23"/>
      <c r="C1285" s="23"/>
      <c r="D1285" s="23"/>
      <c r="E1285" s="23"/>
      <c r="F1285" s="131"/>
      <c r="G1285" s="132"/>
    </row>
    <row r="1286" spans="1:7" x14ac:dyDescent="0.25">
      <c r="A1286" s="130"/>
      <c r="B1286" s="23"/>
      <c r="C1286" s="23"/>
      <c r="D1286" s="23"/>
      <c r="E1286" s="23"/>
      <c r="F1286" s="131"/>
      <c r="G1286" s="132"/>
    </row>
    <row r="1287" spans="1:7" x14ac:dyDescent="0.25">
      <c r="A1287" s="130"/>
      <c r="B1287" s="23"/>
      <c r="C1287" s="23"/>
      <c r="D1287" s="23"/>
      <c r="E1287" s="23"/>
      <c r="F1287" s="131"/>
      <c r="G1287" s="132"/>
    </row>
    <row r="1288" spans="1:7" x14ac:dyDescent="0.25">
      <c r="A1288" s="130"/>
      <c r="B1288" s="23"/>
      <c r="C1288" s="23"/>
      <c r="D1288" s="23"/>
      <c r="E1288" s="23"/>
      <c r="F1288" s="131"/>
      <c r="G1288" s="132"/>
    </row>
    <row r="1289" spans="1:7" x14ac:dyDescent="0.25">
      <c r="A1289" s="130"/>
      <c r="B1289" s="23"/>
      <c r="C1289" s="23"/>
      <c r="D1289" s="23"/>
      <c r="E1289" s="23"/>
      <c r="F1289" s="131"/>
      <c r="G1289" s="132"/>
    </row>
    <row r="1290" spans="1:7" x14ac:dyDescent="0.25">
      <c r="A1290" s="130"/>
      <c r="B1290" s="23"/>
      <c r="C1290" s="23"/>
      <c r="D1290" s="23"/>
      <c r="E1290" s="23"/>
      <c r="F1290" s="131"/>
      <c r="G1290" s="132"/>
    </row>
    <row r="1291" spans="1:7" x14ac:dyDescent="0.25">
      <c r="A1291" s="130"/>
      <c r="B1291" s="23"/>
      <c r="C1291" s="23"/>
      <c r="D1291" s="23"/>
      <c r="E1291" s="23"/>
      <c r="F1291" s="131"/>
      <c r="G1291" s="132"/>
    </row>
    <row r="1292" spans="1:7" x14ac:dyDescent="0.25">
      <c r="A1292" s="130"/>
      <c r="B1292" s="23"/>
      <c r="C1292" s="23"/>
      <c r="D1292" s="23"/>
      <c r="E1292" s="23"/>
      <c r="F1292" s="131"/>
      <c r="G1292" s="132"/>
    </row>
    <row r="1293" spans="1:7" x14ac:dyDescent="0.25">
      <c r="A1293" s="130"/>
      <c r="B1293" s="23"/>
      <c r="C1293" s="23"/>
      <c r="D1293" s="23"/>
      <c r="E1293" s="23"/>
      <c r="F1293" s="131"/>
      <c r="G1293" s="132"/>
    </row>
    <row r="1294" spans="1:7" x14ac:dyDescent="0.25">
      <c r="A1294" s="130"/>
      <c r="B1294" s="23"/>
      <c r="C1294" s="23"/>
      <c r="D1294" s="23"/>
      <c r="E1294" s="23"/>
      <c r="F1294" s="131"/>
      <c r="G1294" s="132"/>
    </row>
    <row r="1295" spans="1:7" x14ac:dyDescent="0.25">
      <c r="A1295" s="130"/>
      <c r="B1295" s="23"/>
      <c r="C1295" s="23"/>
      <c r="D1295" s="23"/>
      <c r="E1295" s="23"/>
      <c r="F1295" s="131"/>
      <c r="G1295" s="132"/>
    </row>
    <row r="1296" spans="1:7" x14ac:dyDescent="0.25">
      <c r="A1296" s="130"/>
      <c r="B1296" s="23"/>
      <c r="C1296" s="23"/>
      <c r="D1296" s="23"/>
      <c r="E1296" s="23"/>
      <c r="F1296" s="131"/>
      <c r="G1296" s="132"/>
    </row>
    <row r="1297" spans="1:7" x14ac:dyDescent="0.25">
      <c r="A1297" s="130"/>
      <c r="B1297" s="23"/>
      <c r="C1297" s="23"/>
      <c r="D1297" s="23"/>
      <c r="E1297" s="23"/>
      <c r="F1297" s="131"/>
      <c r="G1297" s="132"/>
    </row>
    <row r="1298" spans="1:7" x14ac:dyDescent="0.25">
      <c r="A1298" s="130"/>
      <c r="B1298" s="23"/>
      <c r="C1298" s="23"/>
      <c r="D1298" s="23"/>
      <c r="E1298" s="23"/>
      <c r="F1298" s="131"/>
      <c r="G1298" s="132"/>
    </row>
    <row r="1299" spans="1:7" x14ac:dyDescent="0.25">
      <c r="A1299" s="130"/>
      <c r="B1299" s="23"/>
      <c r="C1299" s="23"/>
      <c r="D1299" s="23"/>
      <c r="E1299" s="23"/>
      <c r="F1299" s="131"/>
      <c r="G1299" s="132"/>
    </row>
    <row r="1300" spans="1:7" x14ac:dyDescent="0.25">
      <c r="A1300" s="130"/>
      <c r="B1300" s="23"/>
      <c r="C1300" s="23"/>
      <c r="D1300" s="23"/>
      <c r="E1300" s="23"/>
      <c r="F1300" s="131"/>
      <c r="G1300" s="132"/>
    </row>
    <row r="1301" spans="1:7" x14ac:dyDescent="0.25">
      <c r="A1301" s="130"/>
      <c r="B1301" s="23"/>
      <c r="C1301" s="23"/>
      <c r="D1301" s="23"/>
      <c r="E1301" s="23"/>
      <c r="F1301" s="131"/>
      <c r="G1301" s="132"/>
    </row>
    <row r="1302" spans="1:7" x14ac:dyDescent="0.25">
      <c r="A1302" s="130"/>
      <c r="B1302" s="23"/>
      <c r="C1302" s="23"/>
      <c r="D1302" s="23"/>
      <c r="E1302" s="23"/>
      <c r="F1302" s="131"/>
      <c r="G1302" s="132"/>
    </row>
    <row r="1303" spans="1:7" x14ac:dyDescent="0.25">
      <c r="A1303" s="130"/>
      <c r="B1303" s="23"/>
      <c r="C1303" s="23"/>
      <c r="D1303" s="23"/>
      <c r="E1303" s="23"/>
      <c r="F1303" s="131"/>
      <c r="G1303" s="132"/>
    </row>
    <row r="1304" spans="1:7" x14ac:dyDescent="0.25">
      <c r="A1304" s="130"/>
      <c r="B1304" s="23"/>
      <c r="C1304" s="23"/>
      <c r="D1304" s="23"/>
      <c r="E1304" s="23"/>
      <c r="F1304" s="131"/>
      <c r="G1304" s="132"/>
    </row>
    <row r="1305" spans="1:7" x14ac:dyDescent="0.25">
      <c r="A1305" s="130"/>
      <c r="B1305" s="23"/>
      <c r="C1305" s="23"/>
      <c r="D1305" s="23"/>
      <c r="E1305" s="23"/>
      <c r="F1305" s="131"/>
      <c r="G1305" s="132"/>
    </row>
    <row r="1306" spans="1:7" x14ac:dyDescent="0.25">
      <c r="A1306" s="130"/>
      <c r="B1306" s="23"/>
      <c r="C1306" s="23"/>
      <c r="D1306" s="23"/>
      <c r="E1306" s="23"/>
      <c r="F1306" s="131"/>
      <c r="G1306" s="132"/>
    </row>
    <row r="1307" spans="1:7" x14ac:dyDescent="0.25">
      <c r="A1307" s="130"/>
      <c r="B1307" s="23"/>
      <c r="C1307" s="23"/>
      <c r="D1307" s="23"/>
      <c r="E1307" s="23"/>
      <c r="F1307" s="131"/>
      <c r="G1307" s="132"/>
    </row>
    <row r="1308" spans="1:7" x14ac:dyDescent="0.25">
      <c r="A1308" s="130"/>
      <c r="B1308" s="23"/>
      <c r="C1308" s="23"/>
      <c r="D1308" s="23"/>
      <c r="E1308" s="23"/>
      <c r="F1308" s="131"/>
      <c r="G1308" s="132"/>
    </row>
    <row r="1309" spans="1:7" x14ac:dyDescent="0.25">
      <c r="A1309" s="130"/>
      <c r="B1309" s="23"/>
      <c r="C1309" s="23"/>
      <c r="D1309" s="23"/>
      <c r="E1309" s="23"/>
      <c r="F1309" s="131"/>
      <c r="G1309" s="132"/>
    </row>
    <row r="1310" spans="1:7" x14ac:dyDescent="0.25">
      <c r="A1310" s="130"/>
      <c r="B1310" s="23"/>
      <c r="C1310" s="23"/>
      <c r="D1310" s="23"/>
      <c r="E1310" s="23"/>
      <c r="F1310" s="131"/>
      <c r="G1310" s="132"/>
    </row>
    <row r="1311" spans="1:7" x14ac:dyDescent="0.25">
      <c r="A1311" s="130"/>
      <c r="B1311" s="23"/>
      <c r="C1311" s="23"/>
      <c r="D1311" s="23"/>
      <c r="E1311" s="23"/>
      <c r="F1311" s="131"/>
      <c r="G1311" s="132"/>
    </row>
    <row r="1312" spans="1:7" x14ac:dyDescent="0.25">
      <c r="A1312" s="130"/>
      <c r="B1312" s="23"/>
      <c r="C1312" s="23"/>
      <c r="D1312" s="23"/>
      <c r="E1312" s="23"/>
      <c r="F1312" s="131"/>
      <c r="G1312" s="132"/>
    </row>
    <row r="1313" spans="1:7" x14ac:dyDescent="0.25">
      <c r="A1313" s="130"/>
      <c r="B1313" s="23"/>
      <c r="C1313" s="23"/>
      <c r="D1313" s="23"/>
      <c r="E1313" s="23"/>
      <c r="F1313" s="131"/>
      <c r="G1313" s="132"/>
    </row>
    <row r="1314" spans="1:7" x14ac:dyDescent="0.25">
      <c r="A1314" s="130"/>
      <c r="B1314" s="23"/>
      <c r="C1314" s="23"/>
      <c r="D1314" s="23"/>
      <c r="E1314" s="23"/>
      <c r="F1314" s="131"/>
      <c r="G1314" s="132"/>
    </row>
    <row r="1315" spans="1:7" x14ac:dyDescent="0.25">
      <c r="A1315" s="130"/>
      <c r="B1315" s="23"/>
      <c r="C1315" s="23"/>
      <c r="D1315" s="23"/>
      <c r="E1315" s="23"/>
      <c r="F1315" s="131"/>
      <c r="G1315" s="132"/>
    </row>
    <row r="1316" spans="1:7" x14ac:dyDescent="0.25">
      <c r="A1316" s="130"/>
      <c r="B1316" s="23"/>
      <c r="C1316" s="23"/>
      <c r="D1316" s="23"/>
      <c r="E1316" s="23"/>
      <c r="F1316" s="131"/>
      <c r="G1316" s="132"/>
    </row>
    <row r="1317" spans="1:7" x14ac:dyDescent="0.25">
      <c r="A1317" s="130"/>
      <c r="B1317" s="23"/>
      <c r="C1317" s="23"/>
      <c r="D1317" s="23"/>
      <c r="E1317" s="23"/>
      <c r="F1317" s="131"/>
      <c r="G1317" s="132"/>
    </row>
    <row r="1318" spans="1:7" x14ac:dyDescent="0.25">
      <c r="A1318" s="130"/>
      <c r="B1318" s="23"/>
      <c r="C1318" s="23"/>
      <c r="D1318" s="23"/>
      <c r="E1318" s="23"/>
      <c r="F1318" s="131"/>
      <c r="G1318" s="132"/>
    </row>
    <row r="1319" spans="1:7" x14ac:dyDescent="0.25">
      <c r="A1319" s="130"/>
      <c r="B1319" s="23"/>
      <c r="C1319" s="23"/>
      <c r="D1319" s="23"/>
      <c r="E1319" s="23"/>
      <c r="F1319" s="131"/>
      <c r="G1319" s="132"/>
    </row>
    <row r="1320" spans="1:7" x14ac:dyDescent="0.25">
      <c r="A1320" s="130"/>
      <c r="B1320" s="23"/>
      <c r="C1320" s="23"/>
      <c r="D1320" s="23"/>
      <c r="E1320" s="23"/>
      <c r="F1320" s="131"/>
      <c r="G1320" s="132"/>
    </row>
    <row r="1321" spans="1:7" x14ac:dyDescent="0.25">
      <c r="A1321" s="130"/>
      <c r="B1321" s="23"/>
      <c r="C1321" s="23"/>
      <c r="D1321" s="23"/>
      <c r="E1321" s="23"/>
      <c r="F1321" s="131"/>
      <c r="G1321" s="132"/>
    </row>
    <row r="1322" spans="1:7" x14ac:dyDescent="0.25">
      <c r="A1322" s="130"/>
      <c r="B1322" s="23"/>
      <c r="C1322" s="23"/>
      <c r="D1322" s="23"/>
      <c r="E1322" s="23"/>
      <c r="F1322" s="131"/>
      <c r="G1322" s="132"/>
    </row>
    <row r="1323" spans="1:7" x14ac:dyDescent="0.25">
      <c r="A1323" s="130"/>
      <c r="B1323" s="23"/>
      <c r="C1323" s="23"/>
      <c r="D1323" s="23"/>
      <c r="E1323" s="23"/>
      <c r="F1323" s="131"/>
      <c r="G1323" s="132"/>
    </row>
    <row r="1324" spans="1:7" x14ac:dyDescent="0.25">
      <c r="A1324" s="130"/>
      <c r="B1324" s="23"/>
      <c r="C1324" s="23"/>
      <c r="D1324" s="23"/>
      <c r="E1324" s="23"/>
      <c r="F1324" s="131"/>
      <c r="G1324" s="132"/>
    </row>
    <row r="1325" spans="1:7" x14ac:dyDescent="0.25">
      <c r="A1325" s="130"/>
      <c r="B1325" s="23"/>
      <c r="C1325" s="23"/>
      <c r="D1325" s="23"/>
      <c r="E1325" s="23"/>
      <c r="F1325" s="131"/>
      <c r="G1325" s="132"/>
    </row>
    <row r="1326" spans="1:7" x14ac:dyDescent="0.25">
      <c r="A1326" s="130"/>
      <c r="B1326" s="23"/>
      <c r="C1326" s="23"/>
      <c r="D1326" s="23"/>
      <c r="E1326" s="23"/>
      <c r="F1326" s="131"/>
      <c r="G1326" s="132"/>
    </row>
    <row r="1327" spans="1:7" x14ac:dyDescent="0.25">
      <c r="A1327" s="130"/>
      <c r="B1327" s="23"/>
      <c r="C1327" s="23"/>
      <c r="D1327" s="23"/>
      <c r="E1327" s="23"/>
      <c r="F1327" s="131"/>
      <c r="G1327" s="132"/>
    </row>
    <row r="1328" spans="1:7" x14ac:dyDescent="0.25">
      <c r="A1328" s="130"/>
      <c r="B1328" s="23"/>
      <c r="C1328" s="23"/>
      <c r="D1328" s="23"/>
      <c r="E1328" s="23"/>
      <c r="F1328" s="131"/>
      <c r="G1328" s="132"/>
    </row>
    <row r="1329" spans="1:7" x14ac:dyDescent="0.25">
      <c r="A1329" s="130"/>
      <c r="B1329" s="23"/>
      <c r="C1329" s="23"/>
      <c r="D1329" s="23"/>
      <c r="E1329" s="23"/>
      <c r="F1329" s="131"/>
      <c r="G1329" s="132"/>
    </row>
    <row r="1330" spans="1:7" x14ac:dyDescent="0.25">
      <c r="A1330" s="130"/>
      <c r="B1330" s="23"/>
      <c r="C1330" s="23"/>
      <c r="D1330" s="23"/>
      <c r="E1330" s="23"/>
      <c r="F1330" s="131"/>
      <c r="G1330" s="132"/>
    </row>
    <row r="1331" spans="1:7" x14ac:dyDescent="0.25">
      <c r="A1331" s="130"/>
      <c r="B1331" s="23"/>
      <c r="C1331" s="23"/>
      <c r="D1331" s="23"/>
      <c r="E1331" s="23"/>
      <c r="F1331" s="131"/>
      <c r="G1331" s="132"/>
    </row>
    <row r="1332" spans="1:7" x14ac:dyDescent="0.25">
      <c r="A1332" s="130"/>
      <c r="B1332" s="23"/>
      <c r="C1332" s="23"/>
      <c r="D1332" s="23"/>
      <c r="E1332" s="23"/>
      <c r="F1332" s="131"/>
      <c r="G1332" s="132"/>
    </row>
    <row r="1333" spans="1:7" x14ac:dyDescent="0.25">
      <c r="A1333" s="130"/>
      <c r="B1333" s="23"/>
      <c r="C1333" s="23"/>
      <c r="D1333" s="23"/>
      <c r="E1333" s="23"/>
      <c r="F1333" s="131"/>
      <c r="G1333" s="132"/>
    </row>
    <row r="1334" spans="1:7" x14ac:dyDescent="0.25">
      <c r="A1334" s="130"/>
      <c r="B1334" s="23"/>
      <c r="C1334" s="23"/>
      <c r="D1334" s="23"/>
      <c r="E1334" s="23"/>
      <c r="F1334" s="131"/>
      <c r="G1334" s="132"/>
    </row>
    <row r="1335" spans="1:7" x14ac:dyDescent="0.25">
      <c r="A1335" s="130"/>
      <c r="B1335" s="23"/>
      <c r="C1335" s="23"/>
      <c r="D1335" s="23"/>
      <c r="E1335" s="23"/>
      <c r="F1335" s="131"/>
      <c r="G1335" s="132"/>
    </row>
    <row r="1336" spans="1:7" x14ac:dyDescent="0.25">
      <c r="A1336" s="130"/>
      <c r="B1336" s="23"/>
      <c r="C1336" s="23"/>
      <c r="D1336" s="23"/>
      <c r="E1336" s="23"/>
      <c r="F1336" s="131"/>
      <c r="G1336" s="132"/>
    </row>
    <row r="1337" spans="1:7" x14ac:dyDescent="0.25">
      <c r="A1337" s="130"/>
      <c r="B1337" s="23"/>
      <c r="C1337" s="23"/>
      <c r="D1337" s="23"/>
      <c r="E1337" s="23"/>
      <c r="F1337" s="131"/>
      <c r="G1337" s="132"/>
    </row>
    <row r="1338" spans="1:7" x14ac:dyDescent="0.25">
      <c r="A1338" s="130"/>
      <c r="B1338" s="23"/>
      <c r="C1338" s="23"/>
      <c r="D1338" s="23"/>
      <c r="E1338" s="23"/>
      <c r="F1338" s="131"/>
      <c r="G1338" s="132"/>
    </row>
    <row r="1339" spans="1:7" x14ac:dyDescent="0.25">
      <c r="A1339" s="130"/>
      <c r="B1339" s="23"/>
      <c r="C1339" s="23"/>
      <c r="D1339" s="23"/>
      <c r="E1339" s="23"/>
      <c r="F1339" s="131"/>
      <c r="G1339" s="132"/>
    </row>
    <row r="1340" spans="1:7" x14ac:dyDescent="0.25">
      <c r="A1340" s="130"/>
      <c r="B1340" s="23"/>
      <c r="C1340" s="23"/>
      <c r="D1340" s="23"/>
      <c r="E1340" s="23"/>
      <c r="F1340" s="131"/>
      <c r="G1340" s="132"/>
    </row>
    <row r="1341" spans="1:7" x14ac:dyDescent="0.25">
      <c r="A1341" s="130"/>
      <c r="B1341" s="23"/>
      <c r="C1341" s="23"/>
      <c r="D1341" s="23"/>
      <c r="E1341" s="23"/>
      <c r="F1341" s="131"/>
      <c r="G1341" s="132"/>
    </row>
    <row r="1342" spans="1:7" x14ac:dyDescent="0.25">
      <c r="A1342" s="130"/>
      <c r="B1342" s="23"/>
      <c r="C1342" s="23"/>
      <c r="D1342" s="23"/>
      <c r="E1342" s="23"/>
      <c r="F1342" s="131"/>
      <c r="G1342" s="132"/>
    </row>
    <row r="1343" spans="1:7" x14ac:dyDescent="0.25">
      <c r="A1343" s="130"/>
      <c r="B1343" s="23"/>
      <c r="C1343" s="23"/>
      <c r="D1343" s="23"/>
      <c r="E1343" s="23"/>
      <c r="F1343" s="131"/>
      <c r="G1343" s="132"/>
    </row>
    <row r="1344" spans="1:7" x14ac:dyDescent="0.25">
      <c r="A1344" s="130"/>
      <c r="B1344" s="23"/>
      <c r="C1344" s="23"/>
      <c r="D1344" s="23"/>
      <c r="E1344" s="23"/>
      <c r="F1344" s="131"/>
      <c r="G1344" s="132"/>
    </row>
    <row r="1345" spans="1:7" x14ac:dyDescent="0.25">
      <c r="A1345" s="130"/>
      <c r="B1345" s="23"/>
      <c r="C1345" s="23"/>
      <c r="D1345" s="23"/>
      <c r="E1345" s="23"/>
      <c r="F1345" s="131"/>
      <c r="G1345" s="132"/>
    </row>
    <row r="1346" spans="1:7" x14ac:dyDescent="0.25">
      <c r="A1346" s="130"/>
      <c r="B1346" s="23"/>
      <c r="C1346" s="23"/>
      <c r="D1346" s="23"/>
      <c r="E1346" s="23"/>
      <c r="F1346" s="131"/>
      <c r="G1346" s="132"/>
    </row>
    <row r="1347" spans="1:7" x14ac:dyDescent="0.25">
      <c r="A1347" s="130"/>
      <c r="B1347" s="23"/>
      <c r="C1347" s="23"/>
      <c r="D1347" s="23"/>
      <c r="E1347" s="23"/>
      <c r="F1347" s="131"/>
      <c r="G1347" s="132"/>
    </row>
    <row r="1348" spans="1:7" x14ac:dyDescent="0.25">
      <c r="A1348" s="130"/>
      <c r="B1348" s="23"/>
      <c r="C1348" s="23"/>
      <c r="D1348" s="23"/>
      <c r="E1348" s="23"/>
      <c r="F1348" s="131"/>
      <c r="G1348" s="132"/>
    </row>
    <row r="1349" spans="1:7" x14ac:dyDescent="0.25">
      <c r="A1349" s="130"/>
      <c r="B1349" s="23"/>
      <c r="C1349" s="23"/>
      <c r="D1349" s="23"/>
      <c r="E1349" s="23"/>
      <c r="F1349" s="131"/>
      <c r="G1349" s="132"/>
    </row>
    <row r="1350" spans="1:7" x14ac:dyDescent="0.25">
      <c r="A1350" s="130"/>
      <c r="B1350" s="23"/>
      <c r="C1350" s="23"/>
      <c r="D1350" s="23"/>
      <c r="E1350" s="23"/>
      <c r="F1350" s="131"/>
      <c r="G1350" s="132"/>
    </row>
    <row r="1351" spans="1:7" x14ac:dyDescent="0.25">
      <c r="A1351" s="130"/>
      <c r="B1351" s="23"/>
      <c r="C1351" s="23"/>
      <c r="D1351" s="23"/>
      <c r="E1351" s="23"/>
      <c r="F1351" s="131"/>
      <c r="G1351" s="132"/>
    </row>
    <row r="1352" spans="1:7" x14ac:dyDescent="0.25">
      <c r="A1352" s="130"/>
      <c r="B1352" s="23"/>
      <c r="C1352" s="23"/>
      <c r="D1352" s="23"/>
      <c r="E1352" s="23"/>
      <c r="F1352" s="131"/>
      <c r="G1352" s="132"/>
    </row>
    <row r="1353" spans="1:7" x14ac:dyDescent="0.25">
      <c r="A1353" s="130"/>
      <c r="B1353" s="23"/>
      <c r="C1353" s="23"/>
      <c r="D1353" s="23"/>
      <c r="E1353" s="23"/>
      <c r="F1353" s="131"/>
      <c r="G1353" s="132"/>
    </row>
    <row r="1354" spans="1:7" x14ac:dyDescent="0.25">
      <c r="A1354" s="130"/>
      <c r="B1354" s="23"/>
      <c r="C1354" s="23"/>
      <c r="D1354" s="23"/>
      <c r="E1354" s="23"/>
      <c r="F1354" s="131"/>
      <c r="G1354" s="132"/>
    </row>
    <row r="1355" spans="1:7" x14ac:dyDescent="0.25">
      <c r="A1355" s="130"/>
      <c r="B1355" s="23"/>
      <c r="C1355" s="23"/>
      <c r="D1355" s="23"/>
      <c r="E1355" s="23"/>
      <c r="F1355" s="131"/>
      <c r="G1355" s="132"/>
    </row>
    <row r="1356" spans="1:7" x14ac:dyDescent="0.25">
      <c r="A1356" s="130"/>
      <c r="B1356" s="23"/>
      <c r="C1356" s="23"/>
      <c r="D1356" s="23"/>
      <c r="E1356" s="23"/>
      <c r="F1356" s="131"/>
      <c r="G1356" s="132"/>
    </row>
    <row r="1357" spans="1:7" x14ac:dyDescent="0.25">
      <c r="A1357" s="130"/>
      <c r="B1357" s="23"/>
      <c r="C1357" s="23"/>
      <c r="D1357" s="23"/>
      <c r="E1357" s="23"/>
      <c r="F1357" s="131"/>
      <c r="G1357" s="132"/>
    </row>
    <row r="1358" spans="1:7" x14ac:dyDescent="0.25">
      <c r="A1358" s="130"/>
      <c r="B1358" s="23"/>
      <c r="C1358" s="23"/>
      <c r="D1358" s="23"/>
      <c r="E1358" s="23"/>
      <c r="F1358" s="131"/>
      <c r="G1358" s="132"/>
    </row>
    <row r="1359" spans="1:7" x14ac:dyDescent="0.25">
      <c r="A1359" s="130"/>
      <c r="B1359" s="23"/>
      <c r="C1359" s="23"/>
      <c r="D1359" s="23"/>
      <c r="E1359" s="23"/>
      <c r="F1359" s="131"/>
      <c r="G1359" s="132"/>
    </row>
    <row r="1360" spans="1:7" x14ac:dyDescent="0.25">
      <c r="A1360" s="130"/>
      <c r="B1360" s="23"/>
      <c r="C1360" s="23"/>
      <c r="D1360" s="23"/>
      <c r="E1360" s="23"/>
      <c r="F1360" s="131"/>
      <c r="G1360" s="132"/>
    </row>
    <row r="1361" spans="1:7" x14ac:dyDescent="0.25">
      <c r="A1361" s="130"/>
      <c r="B1361" s="23"/>
      <c r="C1361" s="23"/>
      <c r="D1361" s="23"/>
      <c r="E1361" s="23"/>
      <c r="F1361" s="131"/>
      <c r="G1361" s="132"/>
    </row>
    <row r="1362" spans="1:7" x14ac:dyDescent="0.25">
      <c r="A1362" s="130"/>
      <c r="B1362" s="23"/>
      <c r="C1362" s="23"/>
      <c r="D1362" s="23"/>
      <c r="E1362" s="23"/>
      <c r="F1362" s="131"/>
      <c r="G1362" s="132"/>
    </row>
    <row r="1363" spans="1:7" x14ac:dyDescent="0.25">
      <c r="A1363" s="130"/>
      <c r="B1363" s="23"/>
      <c r="C1363" s="23"/>
      <c r="D1363" s="23"/>
      <c r="E1363" s="23"/>
      <c r="F1363" s="131"/>
      <c r="G1363" s="132"/>
    </row>
    <row r="1364" spans="1:7" x14ac:dyDescent="0.25">
      <c r="A1364" s="130"/>
      <c r="B1364" s="23"/>
      <c r="C1364" s="23"/>
      <c r="D1364" s="23"/>
      <c r="E1364" s="23"/>
      <c r="F1364" s="131"/>
      <c r="G1364" s="132"/>
    </row>
    <row r="1365" spans="1:7" x14ac:dyDescent="0.25">
      <c r="A1365" s="130"/>
      <c r="B1365" s="23"/>
      <c r="C1365" s="23"/>
      <c r="D1365" s="23"/>
      <c r="E1365" s="23"/>
      <c r="F1365" s="131"/>
      <c r="G1365" s="132"/>
    </row>
    <row r="1366" spans="1:7" x14ac:dyDescent="0.25">
      <c r="A1366" s="130"/>
      <c r="B1366" s="23"/>
      <c r="C1366" s="23"/>
      <c r="D1366" s="23"/>
      <c r="E1366" s="23"/>
      <c r="F1366" s="131"/>
      <c r="G1366" s="132"/>
    </row>
    <row r="1367" spans="1:7" x14ac:dyDescent="0.25">
      <c r="A1367" s="130"/>
      <c r="B1367" s="23"/>
      <c r="C1367" s="23"/>
      <c r="D1367" s="23"/>
      <c r="E1367" s="23"/>
      <c r="F1367" s="131"/>
      <c r="G1367" s="132"/>
    </row>
    <row r="1368" spans="1:7" x14ac:dyDescent="0.25">
      <c r="A1368" s="130"/>
      <c r="B1368" s="23"/>
      <c r="C1368" s="23"/>
      <c r="D1368" s="23"/>
      <c r="E1368" s="23"/>
      <c r="F1368" s="131"/>
      <c r="G1368" s="132"/>
    </row>
    <row r="1369" spans="1:7" x14ac:dyDescent="0.25">
      <c r="A1369" s="130"/>
      <c r="B1369" s="23"/>
      <c r="C1369" s="23"/>
      <c r="D1369" s="23"/>
      <c r="E1369" s="23"/>
      <c r="F1369" s="131"/>
      <c r="G1369" s="132"/>
    </row>
    <row r="1370" spans="1:7" x14ac:dyDescent="0.25">
      <c r="A1370" s="130"/>
      <c r="B1370" s="23"/>
      <c r="C1370" s="23"/>
      <c r="D1370" s="23"/>
      <c r="E1370" s="23"/>
      <c r="F1370" s="131"/>
      <c r="G1370" s="132"/>
    </row>
    <row r="1371" spans="1:7" x14ac:dyDescent="0.25">
      <c r="A1371" s="130"/>
      <c r="B1371" s="23"/>
      <c r="C1371" s="23"/>
      <c r="D1371" s="23"/>
      <c r="E1371" s="23"/>
      <c r="F1371" s="131"/>
      <c r="G1371" s="132"/>
    </row>
    <row r="1372" spans="1:7" x14ac:dyDescent="0.25">
      <c r="A1372" s="130"/>
      <c r="B1372" s="23"/>
      <c r="C1372" s="23"/>
      <c r="D1372" s="23"/>
      <c r="E1372" s="23"/>
      <c r="F1372" s="131"/>
      <c r="G1372" s="132"/>
    </row>
    <row r="1373" spans="1:7" x14ac:dyDescent="0.25">
      <c r="A1373" s="130"/>
      <c r="B1373" s="23"/>
      <c r="C1373" s="23"/>
      <c r="D1373" s="23"/>
      <c r="E1373" s="23"/>
      <c r="F1373" s="131"/>
      <c r="G1373" s="132"/>
    </row>
    <row r="1374" spans="1:7" x14ac:dyDescent="0.25">
      <c r="A1374" s="130"/>
      <c r="B1374" s="23"/>
      <c r="C1374" s="23"/>
      <c r="D1374" s="23"/>
      <c r="E1374" s="23"/>
      <c r="F1374" s="131"/>
      <c r="G1374" s="132"/>
    </row>
    <row r="1375" spans="1:7" x14ac:dyDescent="0.25">
      <c r="A1375" s="130"/>
      <c r="B1375" s="23"/>
      <c r="C1375" s="23"/>
      <c r="D1375" s="23"/>
      <c r="E1375" s="23"/>
      <c r="F1375" s="131"/>
      <c r="G1375" s="132"/>
    </row>
    <row r="1376" spans="1:7" x14ac:dyDescent="0.25">
      <c r="A1376" s="130"/>
      <c r="B1376" s="23"/>
      <c r="C1376" s="23"/>
      <c r="D1376" s="23"/>
      <c r="E1376" s="23"/>
      <c r="F1376" s="131"/>
      <c r="G1376" s="132"/>
    </row>
    <row r="1377" spans="1:7" x14ac:dyDescent="0.25">
      <c r="A1377" s="130"/>
      <c r="B1377" s="23"/>
      <c r="C1377" s="23"/>
      <c r="D1377" s="23"/>
      <c r="E1377" s="23"/>
      <c r="F1377" s="131"/>
      <c r="G1377" s="132"/>
    </row>
    <row r="1378" spans="1:7" x14ac:dyDescent="0.25">
      <c r="A1378" s="130"/>
      <c r="B1378" s="23"/>
      <c r="C1378" s="23"/>
      <c r="D1378" s="23"/>
      <c r="E1378" s="23"/>
      <c r="F1378" s="131"/>
      <c r="G1378" s="132"/>
    </row>
    <row r="1379" spans="1:7" x14ac:dyDescent="0.25">
      <c r="A1379" s="130"/>
      <c r="B1379" s="23"/>
      <c r="C1379" s="23"/>
      <c r="D1379" s="23"/>
      <c r="E1379" s="23"/>
      <c r="F1379" s="131"/>
      <c r="G1379" s="132"/>
    </row>
    <row r="1380" spans="1:7" x14ac:dyDescent="0.25">
      <c r="A1380" s="130"/>
      <c r="B1380" s="23"/>
      <c r="C1380" s="23"/>
      <c r="D1380" s="23"/>
      <c r="E1380" s="23"/>
      <c r="F1380" s="131"/>
      <c r="G1380" s="132"/>
    </row>
    <row r="1381" spans="1:7" x14ac:dyDescent="0.25">
      <c r="A1381" s="130"/>
      <c r="B1381" s="23"/>
      <c r="C1381" s="23"/>
      <c r="D1381" s="23"/>
      <c r="E1381" s="23"/>
      <c r="F1381" s="131"/>
      <c r="G1381" s="132"/>
    </row>
    <row r="1382" spans="1:7" x14ac:dyDescent="0.25">
      <c r="A1382" s="130"/>
      <c r="B1382" s="23"/>
      <c r="C1382" s="23"/>
      <c r="D1382" s="23"/>
      <c r="E1382" s="23"/>
      <c r="F1382" s="131"/>
      <c r="G1382" s="132"/>
    </row>
    <row r="1383" spans="1:7" x14ac:dyDescent="0.25">
      <c r="A1383" s="130"/>
      <c r="B1383" s="23"/>
      <c r="C1383" s="23"/>
      <c r="D1383" s="23"/>
      <c r="E1383" s="23"/>
      <c r="F1383" s="131"/>
      <c r="G1383" s="132"/>
    </row>
    <row r="1384" spans="1:7" x14ac:dyDescent="0.25">
      <c r="A1384" s="130"/>
      <c r="B1384" s="23"/>
      <c r="C1384" s="23"/>
      <c r="D1384" s="23"/>
      <c r="E1384" s="23"/>
      <c r="F1384" s="131"/>
      <c r="G1384" s="132"/>
    </row>
    <row r="1385" spans="1:7" x14ac:dyDescent="0.25">
      <c r="A1385" s="130"/>
      <c r="B1385" s="23"/>
      <c r="C1385" s="23"/>
      <c r="D1385" s="23"/>
      <c r="E1385" s="23"/>
      <c r="F1385" s="131"/>
      <c r="G1385" s="132"/>
    </row>
    <row r="1386" spans="1:7" x14ac:dyDescent="0.25">
      <c r="A1386" s="130"/>
      <c r="B1386" s="23"/>
      <c r="C1386" s="23"/>
      <c r="D1386" s="23"/>
      <c r="E1386" s="23"/>
      <c r="F1386" s="131"/>
      <c r="G1386" s="132"/>
    </row>
    <row r="1387" spans="1:7" x14ac:dyDescent="0.25">
      <c r="A1387" s="130"/>
      <c r="B1387" s="23"/>
      <c r="C1387" s="23"/>
      <c r="D1387" s="23"/>
      <c r="E1387" s="23"/>
      <c r="F1387" s="131"/>
      <c r="G1387" s="132"/>
    </row>
    <row r="1388" spans="1:7" x14ac:dyDescent="0.25">
      <c r="A1388" s="130"/>
      <c r="B1388" s="23"/>
      <c r="C1388" s="23"/>
      <c r="D1388" s="23"/>
      <c r="E1388" s="23"/>
      <c r="F1388" s="131"/>
      <c r="G1388" s="132"/>
    </row>
    <row r="1389" spans="1:7" x14ac:dyDescent="0.25">
      <c r="A1389" s="130"/>
      <c r="B1389" s="23"/>
      <c r="C1389" s="23"/>
      <c r="D1389" s="23"/>
      <c r="E1389" s="23"/>
      <c r="F1389" s="131"/>
      <c r="G1389" s="132"/>
    </row>
    <row r="1390" spans="1:7" x14ac:dyDescent="0.25">
      <c r="A1390" s="130"/>
      <c r="B1390" s="23"/>
      <c r="C1390" s="23"/>
      <c r="D1390" s="23"/>
      <c r="E1390" s="23"/>
      <c r="F1390" s="131"/>
      <c r="G1390" s="132"/>
    </row>
    <row r="1391" spans="1:7" x14ac:dyDescent="0.25">
      <c r="A1391" s="130"/>
      <c r="B1391" s="23"/>
      <c r="C1391" s="23"/>
      <c r="D1391" s="23"/>
      <c r="E1391" s="23"/>
      <c r="F1391" s="131"/>
      <c r="G1391" s="132"/>
    </row>
    <row r="1392" spans="1:7" x14ac:dyDescent="0.25">
      <c r="A1392" s="130"/>
      <c r="B1392" s="23"/>
      <c r="C1392" s="23"/>
      <c r="D1392" s="23"/>
      <c r="E1392" s="23"/>
      <c r="F1392" s="131"/>
      <c r="G1392" s="132"/>
    </row>
    <row r="1393" spans="1:7" x14ac:dyDescent="0.25">
      <c r="A1393" s="130"/>
      <c r="B1393" s="23"/>
      <c r="C1393" s="23"/>
      <c r="D1393" s="23"/>
      <c r="E1393" s="23"/>
      <c r="F1393" s="131"/>
      <c r="G1393" s="132"/>
    </row>
    <row r="1394" spans="1:7" x14ac:dyDescent="0.25">
      <c r="A1394" s="130"/>
      <c r="B1394" s="23"/>
      <c r="C1394" s="23"/>
      <c r="D1394" s="23"/>
      <c r="E1394" s="23"/>
      <c r="F1394" s="131"/>
      <c r="G1394" s="132"/>
    </row>
    <row r="1395" spans="1:7" x14ac:dyDescent="0.25">
      <c r="A1395" s="130"/>
      <c r="B1395" s="23"/>
      <c r="C1395" s="23"/>
      <c r="D1395" s="23"/>
      <c r="E1395" s="23"/>
      <c r="F1395" s="131"/>
      <c r="G1395" s="132"/>
    </row>
    <row r="1396" spans="1:7" x14ac:dyDescent="0.25">
      <c r="A1396" s="130"/>
      <c r="B1396" s="23"/>
      <c r="C1396" s="23"/>
      <c r="D1396" s="23"/>
      <c r="E1396" s="23"/>
      <c r="F1396" s="131"/>
      <c r="G1396" s="132"/>
    </row>
    <row r="1397" spans="1:7" x14ac:dyDescent="0.25">
      <c r="A1397" s="130"/>
      <c r="B1397" s="23"/>
      <c r="C1397" s="23"/>
      <c r="D1397" s="23"/>
      <c r="E1397" s="23"/>
      <c r="F1397" s="131"/>
      <c r="G1397" s="132"/>
    </row>
    <row r="1398" spans="1:7" x14ac:dyDescent="0.25">
      <c r="A1398" s="130"/>
      <c r="B1398" s="23"/>
      <c r="C1398" s="23"/>
      <c r="D1398" s="23"/>
      <c r="E1398" s="23"/>
      <c r="F1398" s="131"/>
      <c r="G1398" s="132"/>
    </row>
    <row r="1399" spans="1:7" x14ac:dyDescent="0.25">
      <c r="A1399" s="130"/>
      <c r="B1399" s="23"/>
      <c r="C1399" s="23"/>
      <c r="D1399" s="23"/>
      <c r="E1399" s="23"/>
      <c r="F1399" s="131"/>
      <c r="G1399" s="132"/>
    </row>
    <row r="1400" spans="1:7" x14ac:dyDescent="0.25">
      <c r="A1400" s="130"/>
      <c r="B1400" s="23"/>
      <c r="C1400" s="23"/>
      <c r="D1400" s="23"/>
      <c r="E1400" s="23"/>
      <c r="F1400" s="131"/>
      <c r="G1400" s="132"/>
    </row>
    <row r="1401" spans="1:7" x14ac:dyDescent="0.25">
      <c r="A1401" s="130"/>
      <c r="B1401" s="23"/>
      <c r="C1401" s="23"/>
      <c r="D1401" s="23"/>
      <c r="E1401" s="23"/>
      <c r="F1401" s="131"/>
      <c r="G1401" s="132"/>
    </row>
    <row r="1402" spans="1:7" x14ac:dyDescent="0.25">
      <c r="A1402" s="130"/>
      <c r="B1402" s="23"/>
      <c r="C1402" s="23"/>
      <c r="D1402" s="23"/>
      <c r="E1402" s="23"/>
      <c r="F1402" s="131"/>
      <c r="G1402" s="132"/>
    </row>
    <row r="1403" spans="1:7" x14ac:dyDescent="0.25">
      <c r="A1403" s="130"/>
      <c r="B1403" s="23"/>
      <c r="C1403" s="23"/>
      <c r="D1403" s="23"/>
      <c r="E1403" s="23"/>
      <c r="F1403" s="131"/>
      <c r="G1403" s="132"/>
    </row>
    <row r="1404" spans="1:7" x14ac:dyDescent="0.25">
      <c r="A1404" s="130"/>
      <c r="B1404" s="23"/>
      <c r="C1404" s="23"/>
      <c r="D1404" s="23"/>
      <c r="E1404" s="23"/>
      <c r="F1404" s="131"/>
      <c r="G1404" s="132"/>
    </row>
    <row r="1405" spans="1:7" x14ac:dyDescent="0.25">
      <c r="A1405" s="130"/>
      <c r="B1405" s="23"/>
      <c r="C1405" s="23"/>
      <c r="D1405" s="23"/>
      <c r="E1405" s="23"/>
      <c r="F1405" s="131"/>
      <c r="G1405" s="132"/>
    </row>
    <row r="1406" spans="1:7" x14ac:dyDescent="0.25">
      <c r="A1406" s="130"/>
      <c r="B1406" s="23"/>
      <c r="C1406" s="23"/>
      <c r="D1406" s="23"/>
      <c r="E1406" s="23"/>
      <c r="F1406" s="131"/>
      <c r="G1406" s="132"/>
    </row>
    <row r="1407" spans="1:7" x14ac:dyDescent="0.25">
      <c r="A1407" s="130"/>
      <c r="B1407" s="23"/>
      <c r="C1407" s="23"/>
      <c r="D1407" s="23"/>
      <c r="E1407" s="23"/>
      <c r="F1407" s="131"/>
      <c r="G1407" s="132"/>
    </row>
    <row r="1408" spans="1:7" x14ac:dyDescent="0.25">
      <c r="A1408" s="130"/>
      <c r="B1408" s="23"/>
      <c r="C1408" s="23"/>
      <c r="D1408" s="23"/>
      <c r="E1408" s="23"/>
      <c r="F1408" s="131"/>
      <c r="G1408" s="132"/>
    </row>
    <row r="1409" spans="1:7" x14ac:dyDescent="0.25">
      <c r="A1409" s="130"/>
      <c r="B1409" s="23"/>
      <c r="C1409" s="23"/>
      <c r="D1409" s="23"/>
      <c r="E1409" s="23"/>
      <c r="F1409" s="131"/>
      <c r="G1409" s="132"/>
    </row>
    <row r="1410" spans="1:7" x14ac:dyDescent="0.25">
      <c r="A1410" s="130"/>
      <c r="B1410" s="23"/>
      <c r="C1410" s="23"/>
      <c r="D1410" s="23"/>
      <c r="E1410" s="23"/>
      <c r="F1410" s="131"/>
      <c r="G1410" s="132"/>
    </row>
    <row r="1411" spans="1:7" x14ac:dyDescent="0.25">
      <c r="A1411" s="130"/>
      <c r="B1411" s="23"/>
      <c r="C1411" s="23"/>
      <c r="D1411" s="23"/>
      <c r="E1411" s="23"/>
      <c r="F1411" s="131"/>
      <c r="G1411" s="132"/>
    </row>
    <row r="1412" spans="1:7" x14ac:dyDescent="0.25">
      <c r="A1412" s="130"/>
      <c r="B1412" s="23"/>
      <c r="C1412" s="23"/>
      <c r="D1412" s="23"/>
      <c r="E1412" s="23"/>
      <c r="F1412" s="131"/>
      <c r="G1412" s="132"/>
    </row>
    <row r="1413" spans="1:7" x14ac:dyDescent="0.25">
      <c r="A1413" s="130"/>
      <c r="B1413" s="23"/>
      <c r="C1413" s="23"/>
      <c r="D1413" s="23"/>
      <c r="E1413" s="23"/>
      <c r="F1413" s="131"/>
      <c r="G1413" s="132"/>
    </row>
    <row r="1414" spans="1:7" x14ac:dyDescent="0.25">
      <c r="A1414" s="130"/>
      <c r="B1414" s="23"/>
      <c r="C1414" s="23"/>
      <c r="D1414" s="23"/>
      <c r="E1414" s="23"/>
      <c r="F1414" s="131"/>
      <c r="G1414" s="132"/>
    </row>
    <row r="1415" spans="1:7" x14ac:dyDescent="0.25">
      <c r="A1415" s="130"/>
      <c r="B1415" s="23"/>
      <c r="C1415" s="23"/>
      <c r="D1415" s="23"/>
      <c r="E1415" s="23"/>
      <c r="F1415" s="131"/>
      <c r="G1415" s="132"/>
    </row>
    <row r="1416" spans="1:7" x14ac:dyDescent="0.25">
      <c r="A1416" s="130"/>
      <c r="B1416" s="23"/>
      <c r="C1416" s="23"/>
      <c r="D1416" s="23"/>
      <c r="E1416" s="23"/>
      <c r="F1416" s="131"/>
      <c r="G1416" s="132"/>
    </row>
    <row r="1417" spans="1:7" x14ac:dyDescent="0.25">
      <c r="A1417" s="130"/>
      <c r="B1417" s="23"/>
      <c r="C1417" s="23"/>
      <c r="D1417" s="23"/>
      <c r="E1417" s="23"/>
      <c r="F1417" s="131"/>
      <c r="G1417" s="132"/>
    </row>
    <row r="1418" spans="1:7" x14ac:dyDescent="0.25">
      <c r="A1418" s="130"/>
      <c r="B1418" s="23"/>
      <c r="C1418" s="23"/>
      <c r="D1418" s="23"/>
      <c r="E1418" s="23"/>
      <c r="F1418" s="131"/>
      <c r="G1418" s="132"/>
    </row>
    <row r="1419" spans="1:7" x14ac:dyDescent="0.25">
      <c r="A1419" s="130"/>
      <c r="B1419" s="23"/>
      <c r="C1419" s="23"/>
      <c r="D1419" s="23"/>
      <c r="E1419" s="23"/>
      <c r="F1419" s="131"/>
      <c r="G1419" s="132"/>
    </row>
    <row r="1420" spans="1:7" x14ac:dyDescent="0.25">
      <c r="A1420" s="130"/>
      <c r="B1420" s="23"/>
      <c r="C1420" s="23"/>
      <c r="D1420" s="23"/>
      <c r="E1420" s="23"/>
      <c r="F1420" s="131"/>
      <c r="G1420" s="132"/>
    </row>
    <row r="1421" spans="1:7" x14ac:dyDescent="0.25">
      <c r="A1421" s="130"/>
      <c r="B1421" s="23"/>
      <c r="C1421" s="23"/>
      <c r="D1421" s="23"/>
      <c r="E1421" s="23"/>
      <c r="F1421" s="131"/>
      <c r="G1421" s="132"/>
    </row>
    <row r="1422" spans="1:7" x14ac:dyDescent="0.25">
      <c r="A1422" s="130"/>
      <c r="B1422" s="23"/>
      <c r="C1422" s="23"/>
      <c r="D1422" s="23"/>
      <c r="E1422" s="23"/>
      <c r="F1422" s="131"/>
      <c r="G1422" s="132"/>
    </row>
    <row r="1423" spans="1:7" x14ac:dyDescent="0.25">
      <c r="A1423" s="130"/>
      <c r="B1423" s="23"/>
      <c r="C1423" s="23"/>
      <c r="D1423" s="23"/>
      <c r="E1423" s="23"/>
      <c r="F1423" s="131"/>
      <c r="G1423" s="132"/>
    </row>
    <row r="1424" spans="1:7" x14ac:dyDescent="0.25">
      <c r="A1424" s="130"/>
      <c r="B1424" s="23"/>
      <c r="C1424" s="23"/>
      <c r="D1424" s="23"/>
      <c r="E1424" s="23"/>
      <c r="F1424" s="131"/>
      <c r="G1424" s="132"/>
    </row>
    <row r="1425" spans="1:7" x14ac:dyDescent="0.25">
      <c r="A1425" s="130"/>
      <c r="B1425" s="23"/>
      <c r="C1425" s="23"/>
      <c r="D1425" s="23"/>
      <c r="E1425" s="23"/>
      <c r="F1425" s="131"/>
      <c r="G1425" s="132"/>
    </row>
    <row r="1426" spans="1:7" x14ac:dyDescent="0.25">
      <c r="A1426" s="130"/>
      <c r="B1426" s="23"/>
      <c r="C1426" s="23"/>
      <c r="D1426" s="23"/>
      <c r="E1426" s="23"/>
      <c r="F1426" s="131"/>
      <c r="G1426" s="132"/>
    </row>
    <row r="1427" spans="1:7" x14ac:dyDescent="0.25">
      <c r="A1427" s="130"/>
      <c r="B1427" s="23"/>
      <c r="C1427" s="23"/>
      <c r="D1427" s="23"/>
      <c r="E1427" s="23"/>
      <c r="F1427" s="131"/>
      <c r="G1427" s="132"/>
    </row>
    <row r="1428" spans="1:7" x14ac:dyDescent="0.25">
      <c r="A1428" s="130"/>
      <c r="B1428" s="23"/>
      <c r="C1428" s="23"/>
      <c r="D1428" s="23"/>
      <c r="E1428" s="23"/>
      <c r="F1428" s="131"/>
      <c r="G1428" s="132"/>
    </row>
    <row r="1429" spans="1:7" x14ac:dyDescent="0.25">
      <c r="A1429" s="130"/>
      <c r="B1429" s="23"/>
      <c r="C1429" s="23"/>
      <c r="D1429" s="23"/>
      <c r="E1429" s="23"/>
      <c r="F1429" s="131"/>
      <c r="G1429" s="132"/>
    </row>
    <row r="1430" spans="1:7" x14ac:dyDescent="0.25">
      <c r="A1430" s="130"/>
      <c r="B1430" s="23"/>
      <c r="C1430" s="23"/>
      <c r="D1430" s="23"/>
      <c r="E1430" s="23"/>
      <c r="F1430" s="131"/>
      <c r="G1430" s="132"/>
    </row>
    <row r="1431" spans="1:7" x14ac:dyDescent="0.25">
      <c r="A1431" s="130"/>
      <c r="B1431" s="23"/>
      <c r="C1431" s="23"/>
      <c r="D1431" s="23"/>
      <c r="E1431" s="23"/>
      <c r="F1431" s="131"/>
      <c r="G1431" s="132"/>
    </row>
    <row r="1432" spans="1:7" x14ac:dyDescent="0.25">
      <c r="A1432" s="130"/>
      <c r="B1432" s="23"/>
      <c r="C1432" s="23"/>
      <c r="D1432" s="23"/>
      <c r="E1432" s="23"/>
      <c r="F1432" s="131"/>
      <c r="G1432" s="132"/>
    </row>
    <row r="1433" spans="1:7" x14ac:dyDescent="0.25">
      <c r="A1433" s="130"/>
      <c r="B1433" s="23"/>
      <c r="C1433" s="23"/>
      <c r="D1433" s="23"/>
      <c r="E1433" s="23"/>
      <c r="F1433" s="131"/>
      <c r="G1433" s="132"/>
    </row>
    <row r="1434" spans="1:7" x14ac:dyDescent="0.25">
      <c r="A1434" s="130"/>
      <c r="B1434" s="23"/>
      <c r="C1434" s="23"/>
      <c r="D1434" s="23"/>
      <c r="E1434" s="23"/>
      <c r="F1434" s="131"/>
      <c r="G1434" s="132"/>
    </row>
    <row r="1435" spans="1:7" x14ac:dyDescent="0.25">
      <c r="A1435" s="130"/>
      <c r="B1435" s="23"/>
      <c r="C1435" s="23"/>
      <c r="D1435" s="23"/>
      <c r="E1435" s="23"/>
      <c r="F1435" s="131"/>
      <c r="G1435" s="132"/>
    </row>
    <row r="1436" spans="1:7" x14ac:dyDescent="0.25">
      <c r="A1436" s="130"/>
      <c r="B1436" s="23"/>
      <c r="C1436" s="23"/>
      <c r="D1436" s="23"/>
      <c r="E1436" s="23"/>
      <c r="F1436" s="131"/>
      <c r="G1436" s="132"/>
    </row>
    <row r="1437" spans="1:7" x14ac:dyDescent="0.25">
      <c r="A1437" s="130"/>
      <c r="B1437" s="23"/>
      <c r="C1437" s="23"/>
      <c r="D1437" s="23"/>
      <c r="E1437" s="23"/>
      <c r="F1437" s="131"/>
      <c r="G1437" s="132"/>
    </row>
    <row r="1438" spans="1:7" x14ac:dyDescent="0.25">
      <c r="A1438" s="130"/>
      <c r="B1438" s="23"/>
      <c r="C1438" s="23"/>
      <c r="D1438" s="23"/>
      <c r="E1438" s="23"/>
      <c r="F1438" s="131"/>
      <c r="G1438" s="132"/>
    </row>
    <row r="1439" spans="1:7" x14ac:dyDescent="0.25">
      <c r="A1439" s="130"/>
      <c r="B1439" s="23"/>
      <c r="C1439" s="23"/>
      <c r="D1439" s="23"/>
      <c r="E1439" s="23"/>
      <c r="F1439" s="131"/>
      <c r="G1439" s="132"/>
    </row>
    <row r="1440" spans="1:7" x14ac:dyDescent="0.25">
      <c r="A1440" s="130"/>
      <c r="B1440" s="23"/>
      <c r="C1440" s="23"/>
      <c r="D1440" s="23"/>
      <c r="E1440" s="23"/>
      <c r="F1440" s="131"/>
      <c r="G1440" s="132"/>
    </row>
    <row r="1441" spans="1:7" x14ac:dyDescent="0.25">
      <c r="A1441" s="130"/>
      <c r="B1441" s="23"/>
      <c r="C1441" s="23"/>
      <c r="D1441" s="23"/>
      <c r="E1441" s="23"/>
      <c r="F1441" s="131"/>
      <c r="G1441" s="132"/>
    </row>
    <row r="1442" spans="1:7" x14ac:dyDescent="0.25">
      <c r="A1442" s="130"/>
      <c r="B1442" s="23"/>
      <c r="C1442" s="23"/>
      <c r="D1442" s="23"/>
      <c r="E1442" s="23"/>
      <c r="F1442" s="131"/>
      <c r="G1442" s="132"/>
    </row>
    <row r="1443" spans="1:7" x14ac:dyDescent="0.25">
      <c r="A1443" s="130"/>
      <c r="B1443" s="23"/>
      <c r="C1443" s="23"/>
      <c r="D1443" s="23"/>
      <c r="E1443" s="23"/>
      <c r="F1443" s="131"/>
      <c r="G1443" s="132"/>
    </row>
    <row r="1444" spans="1:7" x14ac:dyDescent="0.25">
      <c r="A1444" s="130"/>
      <c r="B1444" s="23"/>
      <c r="C1444" s="23"/>
      <c r="D1444" s="23"/>
      <c r="E1444" s="23"/>
      <c r="F1444" s="131"/>
      <c r="G1444" s="132"/>
    </row>
    <row r="1445" spans="1:7" x14ac:dyDescent="0.25">
      <c r="A1445" s="130"/>
      <c r="B1445" s="23"/>
      <c r="C1445" s="23"/>
      <c r="D1445" s="23"/>
      <c r="E1445" s="23"/>
      <c r="F1445" s="131"/>
      <c r="G1445" s="132"/>
    </row>
    <row r="1446" spans="1:7" x14ac:dyDescent="0.25">
      <c r="A1446" s="130"/>
      <c r="B1446" s="23"/>
      <c r="C1446" s="23"/>
      <c r="D1446" s="23"/>
      <c r="E1446" s="23"/>
      <c r="F1446" s="131"/>
      <c r="G1446" s="132"/>
    </row>
    <row r="1447" spans="1:7" x14ac:dyDescent="0.25">
      <c r="A1447" s="130"/>
      <c r="B1447" s="23"/>
      <c r="C1447" s="23"/>
      <c r="D1447" s="23"/>
      <c r="E1447" s="23"/>
      <c r="F1447" s="131"/>
      <c r="G1447" s="132"/>
    </row>
    <row r="1448" spans="1:7" x14ac:dyDescent="0.25">
      <c r="A1448" s="130"/>
      <c r="B1448" s="23"/>
      <c r="C1448" s="23"/>
      <c r="D1448" s="23"/>
      <c r="E1448" s="23"/>
      <c r="F1448" s="131"/>
      <c r="G1448" s="132"/>
    </row>
    <row r="1449" spans="1:7" x14ac:dyDescent="0.25">
      <c r="A1449" s="130"/>
      <c r="B1449" s="23"/>
      <c r="C1449" s="23"/>
      <c r="D1449" s="23"/>
      <c r="E1449" s="23"/>
      <c r="F1449" s="131"/>
      <c r="G1449" s="132"/>
    </row>
    <row r="1450" spans="1:7" x14ac:dyDescent="0.25">
      <c r="A1450" s="130"/>
      <c r="B1450" s="23"/>
      <c r="C1450" s="23"/>
      <c r="D1450" s="23"/>
      <c r="E1450" s="23"/>
      <c r="F1450" s="131"/>
      <c r="G1450" s="132"/>
    </row>
    <row r="1451" spans="1:7" x14ac:dyDescent="0.25">
      <c r="A1451" s="130"/>
      <c r="B1451" s="23"/>
      <c r="C1451" s="23"/>
      <c r="D1451" s="23"/>
      <c r="E1451" s="23"/>
      <c r="F1451" s="131"/>
      <c r="G1451" s="132"/>
    </row>
    <row r="1452" spans="1:7" x14ac:dyDescent="0.25">
      <c r="A1452" s="130"/>
      <c r="B1452" s="23"/>
      <c r="C1452" s="23"/>
      <c r="D1452" s="23"/>
      <c r="E1452" s="23"/>
      <c r="F1452" s="131"/>
      <c r="G1452" s="132"/>
    </row>
    <row r="1453" spans="1:7" x14ac:dyDescent="0.25">
      <c r="A1453" s="130"/>
      <c r="B1453" s="23"/>
      <c r="C1453" s="23"/>
      <c r="D1453" s="23"/>
      <c r="E1453" s="23"/>
      <c r="F1453" s="131"/>
      <c r="G1453" s="132"/>
    </row>
    <row r="1454" spans="1:7" x14ac:dyDescent="0.25">
      <c r="A1454" s="130"/>
      <c r="B1454" s="23"/>
      <c r="C1454" s="23"/>
      <c r="D1454" s="23"/>
      <c r="E1454" s="23"/>
      <c r="F1454" s="131"/>
      <c r="G1454" s="132"/>
    </row>
    <row r="1455" spans="1:7" x14ac:dyDescent="0.25">
      <c r="A1455" s="130"/>
      <c r="B1455" s="23"/>
      <c r="C1455" s="23"/>
      <c r="D1455" s="23"/>
      <c r="E1455" s="23"/>
      <c r="F1455" s="131"/>
      <c r="G1455" s="132"/>
    </row>
    <row r="1456" spans="1:7" x14ac:dyDescent="0.25">
      <c r="A1456" s="130"/>
      <c r="B1456" s="23"/>
      <c r="C1456" s="23"/>
      <c r="D1456" s="23"/>
      <c r="E1456" s="23"/>
      <c r="F1456" s="131"/>
      <c r="G1456" s="132"/>
    </row>
    <row r="1457" spans="1:7" x14ac:dyDescent="0.25">
      <c r="A1457" s="130"/>
      <c r="B1457" s="23"/>
      <c r="C1457" s="23"/>
      <c r="D1457" s="23"/>
      <c r="E1457" s="23"/>
      <c r="F1457" s="131"/>
      <c r="G1457" s="132"/>
    </row>
    <row r="1458" spans="1:7" x14ac:dyDescent="0.25">
      <c r="A1458" s="130"/>
      <c r="B1458" s="23"/>
      <c r="C1458" s="23"/>
      <c r="D1458" s="23"/>
      <c r="E1458" s="23"/>
      <c r="F1458" s="131"/>
      <c r="G1458" s="132"/>
    </row>
    <row r="1459" spans="1:7" x14ac:dyDescent="0.25">
      <c r="A1459" s="130"/>
      <c r="B1459" s="23"/>
      <c r="C1459" s="23"/>
      <c r="D1459" s="23"/>
      <c r="E1459" s="23"/>
      <c r="F1459" s="131"/>
      <c r="G1459" s="132"/>
    </row>
    <row r="1460" spans="1:7" x14ac:dyDescent="0.25">
      <c r="A1460" s="130"/>
      <c r="B1460" s="23"/>
      <c r="C1460" s="23"/>
      <c r="D1460" s="23"/>
      <c r="E1460" s="23"/>
      <c r="F1460" s="131"/>
      <c r="G1460" s="132"/>
    </row>
    <row r="1461" spans="1:7" x14ac:dyDescent="0.25">
      <c r="A1461" s="130"/>
      <c r="B1461" s="23"/>
      <c r="C1461" s="23"/>
      <c r="D1461" s="23"/>
      <c r="E1461" s="23"/>
      <c r="F1461" s="131"/>
      <c r="G1461" s="132"/>
    </row>
    <row r="1462" spans="1:7" x14ac:dyDescent="0.25">
      <c r="A1462" s="130"/>
      <c r="B1462" s="23"/>
      <c r="C1462" s="23"/>
      <c r="D1462" s="23"/>
      <c r="E1462" s="23"/>
      <c r="F1462" s="131"/>
      <c r="G1462" s="132"/>
    </row>
    <row r="1463" spans="1:7" x14ac:dyDescent="0.25">
      <c r="A1463" s="130"/>
      <c r="B1463" s="23"/>
      <c r="C1463" s="23"/>
      <c r="D1463" s="23"/>
      <c r="E1463" s="23"/>
      <c r="F1463" s="131"/>
      <c r="G1463" s="132"/>
    </row>
    <row r="1464" spans="1:7" x14ac:dyDescent="0.25">
      <c r="A1464" s="130"/>
      <c r="B1464" s="23"/>
      <c r="C1464" s="23"/>
      <c r="D1464" s="23"/>
      <c r="E1464" s="23"/>
      <c r="F1464" s="131"/>
      <c r="G1464" s="132"/>
    </row>
    <row r="1465" spans="1:7" x14ac:dyDescent="0.25">
      <c r="A1465" s="130"/>
      <c r="B1465" s="23"/>
      <c r="C1465" s="23"/>
      <c r="D1465" s="23"/>
      <c r="E1465" s="23"/>
      <c r="F1465" s="131"/>
      <c r="G1465" s="132"/>
    </row>
    <row r="1466" spans="1:7" x14ac:dyDescent="0.25">
      <c r="A1466" s="130"/>
      <c r="B1466" s="23"/>
      <c r="C1466" s="23"/>
      <c r="D1466" s="23"/>
      <c r="E1466" s="23"/>
      <c r="F1466" s="131"/>
      <c r="G1466" s="132"/>
    </row>
    <row r="1467" spans="1:7" x14ac:dyDescent="0.25">
      <c r="A1467" s="130"/>
      <c r="B1467" s="23"/>
      <c r="C1467" s="23"/>
      <c r="D1467" s="23"/>
      <c r="E1467" s="23"/>
      <c r="F1467" s="131"/>
      <c r="G1467" s="132"/>
    </row>
    <row r="1468" spans="1:7" x14ac:dyDescent="0.25">
      <c r="A1468" s="130"/>
      <c r="B1468" s="23"/>
      <c r="C1468" s="23"/>
      <c r="D1468" s="23"/>
      <c r="E1468" s="23"/>
      <c r="F1468" s="131"/>
      <c r="G1468" s="132"/>
    </row>
    <row r="1469" spans="1:7" x14ac:dyDescent="0.25">
      <c r="A1469" s="130"/>
      <c r="B1469" s="23"/>
      <c r="C1469" s="23"/>
      <c r="D1469" s="23"/>
      <c r="E1469" s="23"/>
      <c r="F1469" s="131"/>
      <c r="G1469" s="132"/>
    </row>
    <row r="1470" spans="1:7" x14ac:dyDescent="0.25">
      <c r="A1470" s="130"/>
      <c r="B1470" s="23"/>
      <c r="C1470" s="23"/>
      <c r="D1470" s="23"/>
      <c r="E1470" s="23"/>
      <c r="F1470" s="131"/>
      <c r="G1470" s="132"/>
    </row>
    <row r="1471" spans="1:7" x14ac:dyDescent="0.25">
      <c r="A1471" s="130"/>
      <c r="B1471" s="23"/>
      <c r="C1471" s="23"/>
      <c r="D1471" s="23"/>
      <c r="E1471" s="23"/>
      <c r="F1471" s="131"/>
      <c r="G1471" s="132"/>
    </row>
    <row r="1472" spans="1:7" x14ac:dyDescent="0.25">
      <c r="A1472" s="130"/>
      <c r="B1472" s="23"/>
      <c r="C1472" s="23"/>
      <c r="D1472" s="23"/>
      <c r="E1472" s="23"/>
      <c r="F1472" s="131"/>
      <c r="G1472" s="132"/>
    </row>
    <row r="1473" spans="1:7" x14ac:dyDescent="0.25">
      <c r="A1473" s="130"/>
      <c r="B1473" s="23"/>
      <c r="C1473" s="23"/>
      <c r="D1473" s="23"/>
      <c r="E1473" s="23"/>
      <c r="F1473" s="131"/>
      <c r="G1473" s="132"/>
    </row>
    <row r="1474" spans="1:7" x14ac:dyDescent="0.25">
      <c r="A1474" s="130"/>
      <c r="B1474" s="23"/>
      <c r="C1474" s="23"/>
      <c r="D1474" s="23"/>
      <c r="E1474" s="23"/>
      <c r="F1474" s="131"/>
      <c r="G1474" s="132"/>
    </row>
    <row r="1475" spans="1:7" x14ac:dyDescent="0.25">
      <c r="A1475" s="130"/>
      <c r="B1475" s="23"/>
      <c r="C1475" s="23"/>
      <c r="D1475" s="23"/>
      <c r="E1475" s="23"/>
      <c r="F1475" s="131"/>
      <c r="G1475" s="132"/>
    </row>
    <row r="1476" spans="1:7" x14ac:dyDescent="0.25">
      <c r="A1476" s="130"/>
      <c r="B1476" s="23"/>
      <c r="C1476" s="23"/>
      <c r="D1476" s="23"/>
      <c r="E1476" s="23"/>
      <c r="F1476" s="131"/>
      <c r="G1476" s="132"/>
    </row>
    <row r="1477" spans="1:7" x14ac:dyDescent="0.25">
      <c r="A1477" s="130"/>
      <c r="B1477" s="23"/>
      <c r="C1477" s="23"/>
      <c r="D1477" s="23"/>
      <c r="E1477" s="23"/>
      <c r="F1477" s="131"/>
      <c r="G1477" s="132"/>
    </row>
    <row r="1478" spans="1:7" x14ac:dyDescent="0.25">
      <c r="A1478" s="130"/>
      <c r="B1478" s="23"/>
      <c r="C1478" s="23"/>
      <c r="D1478" s="23"/>
      <c r="E1478" s="23"/>
      <c r="F1478" s="131"/>
      <c r="G1478" s="132"/>
    </row>
    <row r="1479" spans="1:7" x14ac:dyDescent="0.25">
      <c r="A1479" s="130"/>
      <c r="B1479" s="23"/>
      <c r="C1479" s="23"/>
      <c r="D1479" s="23"/>
      <c r="E1479" s="23"/>
      <c r="F1479" s="131"/>
      <c r="G1479" s="132"/>
    </row>
    <row r="1480" spans="1:7" x14ac:dyDescent="0.25">
      <c r="A1480" s="130"/>
      <c r="B1480" s="23"/>
      <c r="C1480" s="23"/>
      <c r="D1480" s="23"/>
      <c r="E1480" s="23"/>
      <c r="F1480" s="131"/>
      <c r="G1480" s="132"/>
    </row>
    <row r="1481" spans="1:7" x14ac:dyDescent="0.25">
      <c r="A1481" s="130"/>
      <c r="B1481" s="23"/>
      <c r="C1481" s="23"/>
      <c r="D1481" s="23"/>
      <c r="E1481" s="23"/>
      <c r="F1481" s="131"/>
      <c r="G1481" s="132"/>
    </row>
    <row r="1482" spans="1:7" x14ac:dyDescent="0.25">
      <c r="A1482" s="130"/>
      <c r="B1482" s="23"/>
      <c r="C1482" s="23"/>
      <c r="D1482" s="23"/>
      <c r="E1482" s="23"/>
      <c r="F1482" s="131"/>
      <c r="G1482" s="132"/>
    </row>
    <row r="1483" spans="1:7" x14ac:dyDescent="0.25">
      <c r="A1483" s="130"/>
      <c r="B1483" s="23"/>
      <c r="C1483" s="23"/>
      <c r="D1483" s="23"/>
      <c r="E1483" s="23"/>
      <c r="F1483" s="131"/>
      <c r="G1483" s="132"/>
    </row>
    <row r="1484" spans="1:7" x14ac:dyDescent="0.25">
      <c r="A1484" s="130"/>
      <c r="B1484" s="23"/>
      <c r="C1484" s="23"/>
      <c r="D1484" s="23"/>
      <c r="E1484" s="23"/>
      <c r="F1484" s="131"/>
      <c r="G1484" s="132"/>
    </row>
    <row r="1485" spans="1:7" x14ac:dyDescent="0.25">
      <c r="A1485" s="130"/>
      <c r="B1485" s="23"/>
      <c r="C1485" s="23"/>
      <c r="D1485" s="23"/>
      <c r="E1485" s="23"/>
      <c r="F1485" s="131"/>
      <c r="G1485" s="132"/>
    </row>
    <row r="1486" spans="1:7" x14ac:dyDescent="0.25">
      <c r="A1486" s="130"/>
      <c r="B1486" s="23"/>
      <c r="C1486" s="23"/>
      <c r="D1486" s="23"/>
      <c r="E1486" s="23"/>
      <c r="F1486" s="131"/>
      <c r="G1486" s="132"/>
    </row>
    <row r="1487" spans="1:7" x14ac:dyDescent="0.25">
      <c r="A1487" s="130"/>
      <c r="B1487" s="23"/>
      <c r="C1487" s="23"/>
      <c r="D1487" s="23"/>
      <c r="E1487" s="23"/>
      <c r="F1487" s="131"/>
      <c r="G1487" s="132"/>
    </row>
    <row r="1488" spans="1:7" x14ac:dyDescent="0.25">
      <c r="A1488" s="130"/>
      <c r="B1488" s="23"/>
      <c r="C1488" s="23"/>
      <c r="D1488" s="23"/>
      <c r="E1488" s="23"/>
      <c r="F1488" s="131"/>
      <c r="G1488" s="132"/>
    </row>
    <row r="1489" spans="1:7" x14ac:dyDescent="0.25">
      <c r="A1489" s="130"/>
      <c r="B1489" s="23"/>
      <c r="C1489" s="23"/>
      <c r="D1489" s="23"/>
      <c r="E1489" s="23"/>
      <c r="F1489" s="131"/>
      <c r="G1489" s="132"/>
    </row>
    <row r="1490" spans="1:7" x14ac:dyDescent="0.25">
      <c r="A1490" s="130"/>
      <c r="B1490" s="23"/>
      <c r="C1490" s="23"/>
      <c r="D1490" s="23"/>
      <c r="E1490" s="23"/>
      <c r="F1490" s="131"/>
      <c r="G1490" s="132"/>
    </row>
    <row r="1491" spans="1:7" x14ac:dyDescent="0.25">
      <c r="A1491" s="130"/>
      <c r="B1491" s="23"/>
      <c r="C1491" s="23"/>
      <c r="D1491" s="23"/>
      <c r="E1491" s="23"/>
      <c r="F1491" s="131"/>
      <c r="G1491" s="132"/>
    </row>
    <row r="1492" spans="1:7" x14ac:dyDescent="0.25">
      <c r="A1492" s="130"/>
      <c r="B1492" s="23"/>
      <c r="C1492" s="23"/>
      <c r="D1492" s="23"/>
      <c r="E1492" s="23"/>
      <c r="F1492" s="131"/>
      <c r="G1492" s="132"/>
    </row>
    <row r="1493" spans="1:7" x14ac:dyDescent="0.25">
      <c r="A1493" s="130"/>
      <c r="B1493" s="23"/>
      <c r="C1493" s="23"/>
      <c r="D1493" s="23"/>
      <c r="E1493" s="23"/>
      <c r="F1493" s="131"/>
      <c r="G1493" s="132"/>
    </row>
    <row r="1494" spans="1:7" x14ac:dyDescent="0.25">
      <c r="A1494" s="130"/>
      <c r="B1494" s="23"/>
      <c r="C1494" s="23"/>
      <c r="D1494" s="23"/>
      <c r="E1494" s="23"/>
      <c r="F1494" s="131"/>
      <c r="G1494" s="132"/>
    </row>
    <row r="1495" spans="1:7" x14ac:dyDescent="0.25">
      <c r="A1495" s="130"/>
      <c r="B1495" s="23"/>
      <c r="C1495" s="23"/>
      <c r="D1495" s="23"/>
      <c r="E1495" s="23"/>
      <c r="F1495" s="131"/>
      <c r="G1495" s="132"/>
    </row>
    <row r="1496" spans="1:7" x14ac:dyDescent="0.25">
      <c r="A1496" s="130"/>
      <c r="B1496" s="23"/>
      <c r="C1496" s="23"/>
      <c r="D1496" s="23"/>
      <c r="E1496" s="23"/>
      <c r="F1496" s="131"/>
      <c r="G1496" s="132"/>
    </row>
    <row r="1497" spans="1:7" x14ac:dyDescent="0.25">
      <c r="A1497" s="130"/>
      <c r="B1497" s="23"/>
      <c r="C1497" s="23"/>
      <c r="D1497" s="23"/>
      <c r="E1497" s="23"/>
      <c r="F1497" s="131"/>
      <c r="G1497" s="132"/>
    </row>
    <row r="1498" spans="1:7" x14ac:dyDescent="0.25">
      <c r="A1498" s="130"/>
      <c r="B1498" s="23"/>
      <c r="C1498" s="23"/>
      <c r="D1498" s="23"/>
      <c r="E1498" s="23"/>
      <c r="F1498" s="131"/>
      <c r="G1498" s="132"/>
    </row>
    <row r="1499" spans="1:7" x14ac:dyDescent="0.25">
      <c r="A1499" s="130"/>
      <c r="B1499" s="23"/>
      <c r="C1499" s="23"/>
      <c r="D1499" s="23"/>
      <c r="E1499" s="23"/>
      <c r="F1499" s="131"/>
      <c r="G1499" s="132"/>
    </row>
    <row r="1500" spans="1:7" x14ac:dyDescent="0.25">
      <c r="A1500" s="130"/>
      <c r="B1500" s="23"/>
      <c r="C1500" s="23"/>
      <c r="D1500" s="23"/>
      <c r="E1500" s="23"/>
      <c r="F1500" s="131"/>
      <c r="G1500" s="132"/>
    </row>
    <row r="1501" spans="1:7" x14ac:dyDescent="0.25">
      <c r="A1501" s="130"/>
      <c r="B1501" s="23"/>
      <c r="C1501" s="23"/>
      <c r="D1501" s="23"/>
      <c r="E1501" s="23"/>
      <c r="F1501" s="131"/>
      <c r="G1501" s="132"/>
    </row>
    <row r="1502" spans="1:7" x14ac:dyDescent="0.25">
      <c r="A1502" s="130"/>
      <c r="B1502" s="23"/>
      <c r="C1502" s="23"/>
      <c r="D1502" s="23"/>
      <c r="E1502" s="23"/>
      <c r="F1502" s="131"/>
      <c r="G1502" s="132"/>
    </row>
    <row r="1503" spans="1:7" x14ac:dyDescent="0.25">
      <c r="A1503" s="130"/>
      <c r="B1503" s="23"/>
      <c r="C1503" s="23"/>
      <c r="D1503" s="23"/>
      <c r="E1503" s="23"/>
      <c r="F1503" s="131"/>
      <c r="G1503" s="132"/>
    </row>
    <row r="1504" spans="1:7" x14ac:dyDescent="0.25">
      <c r="A1504" s="130"/>
      <c r="B1504" s="23"/>
      <c r="C1504" s="23"/>
      <c r="D1504" s="23"/>
      <c r="E1504" s="23"/>
      <c r="F1504" s="131"/>
      <c r="G1504" s="132"/>
    </row>
    <row r="1505" spans="1:7" x14ac:dyDescent="0.25">
      <c r="A1505" s="130"/>
      <c r="B1505" s="23"/>
      <c r="C1505" s="23"/>
      <c r="D1505" s="23"/>
      <c r="E1505" s="23"/>
      <c r="F1505" s="131"/>
      <c r="G1505" s="132"/>
    </row>
    <row r="1506" spans="1:7" x14ac:dyDescent="0.25">
      <c r="A1506" s="130"/>
      <c r="B1506" s="23"/>
      <c r="C1506" s="23"/>
      <c r="D1506" s="23"/>
      <c r="E1506" s="23"/>
      <c r="F1506" s="131"/>
      <c r="G1506" s="132"/>
    </row>
    <row r="1507" spans="1:7" x14ac:dyDescent="0.25">
      <c r="A1507" s="130"/>
      <c r="B1507" s="23"/>
      <c r="C1507" s="23"/>
      <c r="D1507" s="23"/>
      <c r="E1507" s="23"/>
      <c r="F1507" s="131"/>
      <c r="G1507" s="132"/>
    </row>
    <row r="1508" spans="1:7" x14ac:dyDescent="0.25">
      <c r="A1508" s="130"/>
      <c r="B1508" s="23"/>
      <c r="C1508" s="23"/>
      <c r="D1508" s="23"/>
      <c r="E1508" s="23"/>
      <c r="F1508" s="131"/>
      <c r="G1508" s="132"/>
    </row>
    <row r="1509" spans="1:7" x14ac:dyDescent="0.25">
      <c r="A1509" s="130"/>
      <c r="B1509" s="23"/>
      <c r="C1509" s="23"/>
      <c r="D1509" s="23"/>
      <c r="E1509" s="23"/>
      <c r="F1509" s="131"/>
      <c r="G1509" s="132"/>
    </row>
    <row r="1510" spans="1:7" x14ac:dyDescent="0.25">
      <c r="A1510" s="130"/>
      <c r="B1510" s="23"/>
      <c r="C1510" s="23"/>
      <c r="D1510" s="23"/>
      <c r="E1510" s="23"/>
      <c r="F1510" s="131"/>
      <c r="G1510" s="132"/>
    </row>
    <row r="1511" spans="1:7" x14ac:dyDescent="0.25">
      <c r="A1511" s="130"/>
      <c r="B1511" s="23"/>
      <c r="C1511" s="23"/>
      <c r="D1511" s="23"/>
      <c r="E1511" s="23"/>
      <c r="F1511" s="131"/>
      <c r="G1511" s="132"/>
    </row>
    <row r="1512" spans="1:7" x14ac:dyDescent="0.25">
      <c r="A1512" s="130"/>
      <c r="B1512" s="23"/>
      <c r="C1512" s="23"/>
      <c r="D1512" s="23"/>
      <c r="E1512" s="23"/>
      <c r="F1512" s="131"/>
      <c r="G1512" s="132"/>
    </row>
    <row r="1513" spans="1:7" x14ac:dyDescent="0.25">
      <c r="A1513" s="130"/>
      <c r="B1513" s="23"/>
      <c r="C1513" s="23"/>
      <c r="D1513" s="23"/>
      <c r="E1513" s="23"/>
      <c r="F1513" s="131"/>
      <c r="G1513" s="132"/>
    </row>
    <row r="1514" spans="1:7" x14ac:dyDescent="0.25">
      <c r="A1514" s="130"/>
      <c r="B1514" s="23"/>
      <c r="C1514" s="23"/>
      <c r="D1514" s="23"/>
      <c r="E1514" s="23"/>
      <c r="F1514" s="131"/>
      <c r="G1514" s="132"/>
    </row>
    <row r="1515" spans="1:7" x14ac:dyDescent="0.25">
      <c r="A1515" s="130"/>
      <c r="B1515" s="23"/>
      <c r="C1515" s="23"/>
      <c r="D1515" s="23"/>
      <c r="E1515" s="23"/>
      <c r="F1515" s="131"/>
      <c r="G1515" s="132"/>
    </row>
    <row r="1516" spans="1:7" x14ac:dyDescent="0.25">
      <c r="A1516" s="130"/>
      <c r="B1516" s="23"/>
      <c r="C1516" s="23"/>
      <c r="D1516" s="23"/>
      <c r="E1516" s="23"/>
      <c r="F1516" s="131"/>
      <c r="G1516" s="132"/>
    </row>
    <row r="1517" spans="1:7" x14ac:dyDescent="0.25">
      <c r="A1517" s="130"/>
      <c r="B1517" s="23"/>
      <c r="C1517" s="23"/>
      <c r="D1517" s="23"/>
      <c r="E1517" s="23"/>
      <c r="F1517" s="131"/>
      <c r="G1517" s="132"/>
    </row>
    <row r="1518" spans="1:7" x14ac:dyDescent="0.25">
      <c r="A1518" s="130"/>
      <c r="B1518" s="23"/>
      <c r="C1518" s="23"/>
      <c r="D1518" s="23"/>
      <c r="E1518" s="23"/>
      <c r="F1518" s="131"/>
      <c r="G1518" s="132"/>
    </row>
    <row r="1519" spans="1:7" x14ac:dyDescent="0.25">
      <c r="A1519" s="130"/>
      <c r="B1519" s="23"/>
      <c r="C1519" s="23"/>
      <c r="D1519" s="23"/>
      <c r="E1519" s="23"/>
      <c r="F1519" s="131"/>
      <c r="G1519" s="132"/>
    </row>
    <row r="1520" spans="1:7" x14ac:dyDescent="0.25">
      <c r="A1520" s="130"/>
      <c r="B1520" s="23"/>
      <c r="C1520" s="23"/>
      <c r="D1520" s="23"/>
      <c r="E1520" s="23"/>
      <c r="F1520" s="131"/>
      <c r="G1520" s="132"/>
    </row>
    <row r="1521" spans="1:7" x14ac:dyDescent="0.25">
      <c r="A1521" s="130"/>
      <c r="B1521" s="23"/>
      <c r="C1521" s="23"/>
      <c r="D1521" s="23"/>
      <c r="E1521" s="23"/>
      <c r="F1521" s="131"/>
      <c r="G1521" s="132"/>
    </row>
    <row r="1522" spans="1:7" x14ac:dyDescent="0.25">
      <c r="A1522" s="130"/>
      <c r="B1522" s="23"/>
      <c r="C1522" s="23"/>
      <c r="D1522" s="23"/>
      <c r="E1522" s="23"/>
      <c r="F1522" s="131"/>
      <c r="G1522" s="132"/>
    </row>
    <row r="1523" spans="1:7" x14ac:dyDescent="0.25">
      <c r="A1523" s="130"/>
      <c r="B1523" s="23"/>
      <c r="C1523" s="23"/>
      <c r="D1523" s="23"/>
      <c r="E1523" s="23"/>
      <c r="F1523" s="131"/>
      <c r="G1523" s="132"/>
    </row>
    <row r="1524" spans="1:7" x14ac:dyDescent="0.25">
      <c r="A1524" s="130"/>
      <c r="B1524" s="23"/>
      <c r="C1524" s="23"/>
      <c r="D1524" s="23"/>
      <c r="E1524" s="23"/>
      <c r="F1524" s="131"/>
      <c r="G1524" s="132"/>
    </row>
    <row r="1525" spans="1:7" x14ac:dyDescent="0.25">
      <c r="A1525" s="130"/>
      <c r="B1525" s="23"/>
      <c r="C1525" s="23"/>
      <c r="D1525" s="23"/>
      <c r="E1525" s="23"/>
      <c r="F1525" s="131"/>
      <c r="G1525" s="132"/>
    </row>
    <row r="1526" spans="1:7" x14ac:dyDescent="0.25">
      <c r="A1526" s="130"/>
      <c r="B1526" s="23"/>
      <c r="C1526" s="23"/>
      <c r="D1526" s="23"/>
      <c r="E1526" s="23"/>
      <c r="F1526" s="131"/>
      <c r="G1526" s="132"/>
    </row>
    <row r="1527" spans="1:7" x14ac:dyDescent="0.25">
      <c r="A1527" s="130"/>
      <c r="B1527" s="23"/>
      <c r="C1527" s="23"/>
      <c r="D1527" s="23"/>
      <c r="E1527" s="23"/>
      <c r="F1527" s="131"/>
      <c r="G1527" s="132"/>
    </row>
    <row r="1528" spans="1:7" x14ac:dyDescent="0.25">
      <c r="A1528" s="130"/>
      <c r="B1528" s="23"/>
      <c r="C1528" s="23"/>
      <c r="D1528" s="23"/>
      <c r="E1528" s="23"/>
      <c r="F1528" s="131"/>
      <c r="G1528" s="132"/>
    </row>
    <row r="1529" spans="1:7" x14ac:dyDescent="0.25">
      <c r="A1529" s="130"/>
      <c r="B1529" s="23"/>
      <c r="C1529" s="23"/>
      <c r="D1529" s="23"/>
      <c r="E1529" s="23"/>
      <c r="F1529" s="131"/>
      <c r="G1529" s="132"/>
    </row>
    <row r="1530" spans="1:7" x14ac:dyDescent="0.25">
      <c r="A1530" s="130"/>
      <c r="B1530" s="23"/>
      <c r="C1530" s="23"/>
      <c r="D1530" s="23"/>
      <c r="E1530" s="23"/>
      <c r="F1530" s="131"/>
      <c r="G1530" s="132"/>
    </row>
    <row r="1531" spans="1:7" x14ac:dyDescent="0.25">
      <c r="A1531" s="130"/>
      <c r="B1531" s="23"/>
      <c r="C1531" s="23"/>
      <c r="D1531" s="23"/>
      <c r="E1531" s="23"/>
      <c r="F1531" s="131"/>
      <c r="G1531" s="132"/>
    </row>
    <row r="1532" spans="1:7" x14ac:dyDescent="0.25">
      <c r="A1532" s="130"/>
      <c r="B1532" s="23"/>
      <c r="C1532" s="23"/>
      <c r="D1532" s="23"/>
      <c r="E1532" s="23"/>
      <c r="F1532" s="131"/>
      <c r="G1532" s="132"/>
    </row>
    <row r="1533" spans="1:7" x14ac:dyDescent="0.25">
      <c r="A1533" s="130"/>
      <c r="B1533" s="23"/>
      <c r="C1533" s="23"/>
      <c r="D1533" s="23"/>
      <c r="E1533" s="23"/>
      <c r="F1533" s="131"/>
      <c r="G1533" s="132"/>
    </row>
    <row r="1534" spans="1:7" x14ac:dyDescent="0.25">
      <c r="A1534" s="130"/>
      <c r="B1534" s="23"/>
      <c r="C1534" s="23"/>
      <c r="D1534" s="23"/>
      <c r="E1534" s="23"/>
      <c r="F1534" s="131"/>
      <c r="G1534" s="132"/>
    </row>
    <row r="1535" spans="1:7" x14ac:dyDescent="0.25">
      <c r="A1535" s="130"/>
      <c r="B1535" s="23"/>
      <c r="C1535" s="23"/>
      <c r="D1535" s="23"/>
      <c r="E1535" s="23"/>
      <c r="F1535" s="131"/>
      <c r="G1535" s="132"/>
    </row>
    <row r="1536" spans="1:7" x14ac:dyDescent="0.25">
      <c r="A1536" s="130"/>
      <c r="B1536" s="23"/>
      <c r="C1536" s="23"/>
      <c r="D1536" s="23"/>
      <c r="E1536" s="23"/>
      <c r="F1536" s="131"/>
      <c r="G1536" s="132"/>
    </row>
    <row r="1537" spans="1:7" x14ac:dyDescent="0.25">
      <c r="A1537" s="130"/>
      <c r="B1537" s="23"/>
      <c r="C1537" s="23"/>
      <c r="D1537" s="23"/>
      <c r="E1537" s="23"/>
      <c r="F1537" s="131"/>
      <c r="G1537" s="132"/>
    </row>
    <row r="1538" spans="1:7" x14ac:dyDescent="0.25">
      <c r="A1538" s="130"/>
      <c r="B1538" s="23"/>
      <c r="C1538" s="23"/>
      <c r="D1538" s="23"/>
      <c r="E1538" s="23"/>
      <c r="F1538" s="131"/>
      <c r="G1538" s="132"/>
    </row>
    <row r="1539" spans="1:7" x14ac:dyDescent="0.25">
      <c r="A1539" s="130"/>
      <c r="B1539" s="23"/>
      <c r="C1539" s="23"/>
      <c r="D1539" s="23"/>
      <c r="E1539" s="23"/>
      <c r="F1539" s="131"/>
      <c r="G1539" s="132"/>
    </row>
    <row r="1540" spans="1:7" x14ac:dyDescent="0.25">
      <c r="A1540" s="130"/>
      <c r="B1540" s="23"/>
      <c r="C1540" s="23"/>
      <c r="D1540" s="23"/>
      <c r="E1540" s="23"/>
      <c r="F1540" s="131"/>
      <c r="G1540" s="132"/>
    </row>
    <row r="1541" spans="1:7" x14ac:dyDescent="0.25">
      <c r="A1541" s="130"/>
      <c r="B1541" s="23"/>
      <c r="C1541" s="23"/>
      <c r="D1541" s="23"/>
      <c r="E1541" s="23"/>
      <c r="F1541" s="131"/>
      <c r="G1541" s="132"/>
    </row>
    <row r="1542" spans="1:7" x14ac:dyDescent="0.25">
      <c r="A1542" s="130"/>
      <c r="B1542" s="23"/>
      <c r="C1542" s="23"/>
      <c r="D1542" s="23"/>
      <c r="E1542" s="23"/>
      <c r="F1542" s="131"/>
      <c r="G1542" s="132"/>
    </row>
    <row r="1543" spans="1:7" x14ac:dyDescent="0.25">
      <c r="A1543" s="130"/>
      <c r="B1543" s="23"/>
      <c r="C1543" s="23"/>
      <c r="D1543" s="23"/>
      <c r="E1543" s="23"/>
      <c r="F1543" s="131"/>
      <c r="G1543" s="132"/>
    </row>
    <row r="1544" spans="1:7" x14ac:dyDescent="0.25">
      <c r="A1544" s="130"/>
      <c r="B1544" s="23"/>
      <c r="C1544" s="23"/>
      <c r="D1544" s="23"/>
      <c r="E1544" s="23"/>
      <c r="F1544" s="131"/>
      <c r="G1544" s="132"/>
    </row>
    <row r="1545" spans="1:7" x14ac:dyDescent="0.25">
      <c r="A1545" s="130"/>
      <c r="B1545" s="23"/>
      <c r="C1545" s="23"/>
      <c r="D1545" s="23"/>
      <c r="E1545" s="23"/>
      <c r="F1545" s="131"/>
      <c r="G1545" s="132"/>
    </row>
    <row r="1546" spans="1:7" x14ac:dyDescent="0.25">
      <c r="A1546" s="130"/>
      <c r="B1546" s="23"/>
      <c r="C1546" s="23"/>
      <c r="D1546" s="23"/>
      <c r="E1546" s="23"/>
      <c r="F1546" s="131"/>
      <c r="G1546" s="132"/>
    </row>
    <row r="1547" spans="1:7" x14ac:dyDescent="0.25">
      <c r="A1547" s="130"/>
      <c r="B1547" s="23"/>
      <c r="C1547" s="23"/>
      <c r="D1547" s="23"/>
      <c r="E1547" s="23"/>
      <c r="F1547" s="131"/>
      <c r="G1547" s="132"/>
    </row>
    <row r="1548" spans="1:7" x14ac:dyDescent="0.25">
      <c r="A1548" s="130"/>
      <c r="B1548" s="23"/>
      <c r="C1548" s="23"/>
      <c r="D1548" s="23"/>
      <c r="E1548" s="23"/>
      <c r="F1548" s="131"/>
      <c r="G1548" s="132"/>
    </row>
    <row r="1549" spans="1:7" x14ac:dyDescent="0.25">
      <c r="A1549" s="130"/>
      <c r="B1549" s="23"/>
      <c r="C1549" s="23"/>
      <c r="D1549" s="23"/>
      <c r="E1549" s="23"/>
      <c r="F1549" s="131"/>
      <c r="G1549" s="132"/>
    </row>
    <row r="1550" spans="1:7" x14ac:dyDescent="0.25">
      <c r="A1550" s="130"/>
      <c r="B1550" s="23"/>
      <c r="C1550" s="23"/>
      <c r="D1550" s="23"/>
      <c r="E1550" s="23"/>
      <c r="F1550" s="131"/>
      <c r="G1550" s="132"/>
    </row>
    <row r="1551" spans="1:7" x14ac:dyDescent="0.25">
      <c r="A1551" s="130"/>
      <c r="B1551" s="23"/>
      <c r="C1551" s="23"/>
      <c r="D1551" s="23"/>
      <c r="E1551" s="23"/>
      <c r="F1551" s="131"/>
      <c r="G1551" s="132"/>
    </row>
    <row r="1552" spans="1:7" x14ac:dyDescent="0.25">
      <c r="A1552" s="130"/>
      <c r="B1552" s="23"/>
      <c r="C1552" s="23"/>
      <c r="D1552" s="23"/>
      <c r="E1552" s="23"/>
      <c r="F1552" s="131"/>
      <c r="G1552" s="132"/>
    </row>
    <row r="1553" spans="1:7" x14ac:dyDescent="0.25">
      <c r="A1553" s="130"/>
      <c r="B1553" s="23"/>
      <c r="C1553" s="23"/>
      <c r="D1553" s="23"/>
      <c r="E1553" s="23"/>
      <c r="F1553" s="131"/>
      <c r="G1553" s="132"/>
    </row>
    <row r="1554" spans="1:7" x14ac:dyDescent="0.25">
      <c r="A1554" s="130"/>
      <c r="B1554" s="23"/>
      <c r="C1554" s="23"/>
      <c r="D1554" s="23"/>
      <c r="E1554" s="23"/>
      <c r="F1554" s="131"/>
      <c r="G1554" s="132"/>
    </row>
    <row r="1555" spans="1:7" x14ac:dyDescent="0.25">
      <c r="A1555" s="130"/>
      <c r="B1555" s="23"/>
      <c r="C1555" s="23"/>
      <c r="D1555" s="23"/>
      <c r="E1555" s="23"/>
      <c r="F1555" s="131"/>
      <c r="G1555" s="132"/>
    </row>
    <row r="1556" spans="1:7" x14ac:dyDescent="0.25">
      <c r="A1556" s="130"/>
      <c r="B1556" s="23"/>
      <c r="C1556" s="23"/>
      <c r="D1556" s="23"/>
      <c r="E1556" s="23"/>
      <c r="F1556" s="131"/>
      <c r="G1556" s="132"/>
    </row>
    <row r="1557" spans="1:7" x14ac:dyDescent="0.25">
      <c r="A1557" s="130"/>
      <c r="B1557" s="23"/>
      <c r="C1557" s="23"/>
      <c r="D1557" s="23"/>
      <c r="E1557" s="23"/>
      <c r="F1557" s="131"/>
      <c r="G1557" s="132"/>
    </row>
    <row r="1558" spans="1:7" x14ac:dyDescent="0.25">
      <c r="A1558" s="130"/>
      <c r="B1558" s="23"/>
      <c r="C1558" s="23"/>
      <c r="D1558" s="23"/>
      <c r="E1558" s="23"/>
      <c r="F1558" s="131"/>
      <c r="G1558" s="132"/>
    </row>
    <row r="1559" spans="1:7" x14ac:dyDescent="0.25">
      <c r="A1559" s="130"/>
      <c r="B1559" s="23"/>
      <c r="C1559" s="23"/>
      <c r="D1559" s="23"/>
      <c r="E1559" s="23"/>
      <c r="F1559" s="131"/>
      <c r="G1559" s="132"/>
    </row>
    <row r="1560" spans="1:7" x14ac:dyDescent="0.25">
      <c r="A1560" s="130"/>
      <c r="B1560" s="23"/>
      <c r="C1560" s="23"/>
      <c r="D1560" s="23"/>
      <c r="E1560" s="23"/>
      <c r="F1560" s="131"/>
      <c r="G1560" s="132"/>
    </row>
    <row r="1561" spans="1:7" x14ac:dyDescent="0.25">
      <c r="A1561" s="130"/>
      <c r="B1561" s="23"/>
      <c r="C1561" s="23"/>
      <c r="D1561" s="23"/>
      <c r="E1561" s="23"/>
      <c r="F1561" s="131"/>
      <c r="G1561" s="132"/>
    </row>
    <row r="1562" spans="1:7" x14ac:dyDescent="0.25">
      <c r="A1562" s="130"/>
      <c r="B1562" s="23"/>
      <c r="C1562" s="23"/>
      <c r="D1562" s="23"/>
      <c r="E1562" s="23"/>
      <c r="F1562" s="131"/>
      <c r="G1562" s="132"/>
    </row>
    <row r="1563" spans="1:7" x14ac:dyDescent="0.25">
      <c r="A1563" s="130"/>
      <c r="B1563" s="23"/>
      <c r="C1563" s="23"/>
      <c r="D1563" s="23"/>
      <c r="E1563" s="23"/>
      <c r="F1563" s="131"/>
      <c r="G1563" s="132"/>
    </row>
    <row r="1564" spans="1:7" x14ac:dyDescent="0.25">
      <c r="A1564" s="130"/>
      <c r="B1564" s="23"/>
      <c r="C1564" s="23"/>
      <c r="D1564" s="23"/>
      <c r="E1564" s="23"/>
      <c r="F1564" s="131"/>
      <c r="G1564" s="132"/>
    </row>
    <row r="1565" spans="1:7" x14ac:dyDescent="0.25">
      <c r="A1565" s="130"/>
      <c r="B1565" s="23"/>
      <c r="C1565" s="23"/>
      <c r="D1565" s="23"/>
      <c r="E1565" s="23"/>
      <c r="F1565" s="131"/>
      <c r="G1565" s="132"/>
    </row>
    <row r="1566" spans="1:7" x14ac:dyDescent="0.25">
      <c r="A1566" s="130"/>
      <c r="B1566" s="23"/>
      <c r="C1566" s="23"/>
      <c r="D1566" s="23"/>
      <c r="E1566" s="23"/>
      <c r="F1566" s="131"/>
      <c r="G1566" s="132"/>
    </row>
    <row r="1567" spans="1:7" x14ac:dyDescent="0.25">
      <c r="A1567" s="130"/>
      <c r="B1567" s="23"/>
      <c r="C1567" s="23"/>
      <c r="D1567" s="23"/>
      <c r="E1567" s="23"/>
      <c r="F1567" s="131"/>
      <c r="G1567" s="132"/>
    </row>
    <row r="1568" spans="1:7" x14ac:dyDescent="0.25">
      <c r="A1568" s="130"/>
      <c r="B1568" s="23"/>
      <c r="C1568" s="23"/>
      <c r="D1568" s="23"/>
      <c r="E1568" s="23"/>
      <c r="F1568" s="131"/>
      <c r="G1568" s="132"/>
    </row>
    <row r="1569" spans="1:7" x14ac:dyDescent="0.25">
      <c r="A1569" s="130"/>
      <c r="B1569" s="23"/>
      <c r="C1569" s="23"/>
      <c r="D1569" s="23"/>
      <c r="E1569" s="23"/>
      <c r="F1569" s="131"/>
      <c r="G1569" s="132"/>
    </row>
    <row r="1570" spans="1:7" x14ac:dyDescent="0.25">
      <c r="A1570" s="130"/>
      <c r="B1570" s="23"/>
      <c r="C1570" s="23"/>
      <c r="D1570" s="23"/>
      <c r="E1570" s="23"/>
      <c r="F1570" s="131"/>
      <c r="G1570" s="132"/>
    </row>
    <row r="1571" spans="1:7" x14ac:dyDescent="0.25">
      <c r="A1571" s="130"/>
      <c r="B1571" s="23"/>
      <c r="C1571" s="23"/>
      <c r="D1571" s="23"/>
      <c r="E1571" s="23"/>
      <c r="F1571" s="131"/>
      <c r="G1571" s="132"/>
    </row>
    <row r="1572" spans="1:7" x14ac:dyDescent="0.25">
      <c r="A1572" s="130"/>
      <c r="B1572" s="23"/>
      <c r="C1572" s="23"/>
      <c r="D1572" s="23"/>
      <c r="E1572" s="23"/>
      <c r="F1572" s="131"/>
      <c r="G1572" s="132"/>
    </row>
    <row r="1573" spans="1:7" x14ac:dyDescent="0.25">
      <c r="A1573" s="130"/>
      <c r="B1573" s="23"/>
      <c r="C1573" s="23"/>
      <c r="D1573" s="23"/>
      <c r="E1573" s="23"/>
      <c r="F1573" s="131"/>
      <c r="G1573" s="132"/>
    </row>
    <row r="1574" spans="1:7" x14ac:dyDescent="0.25">
      <c r="A1574" s="130"/>
      <c r="B1574" s="23"/>
      <c r="C1574" s="23"/>
      <c r="D1574" s="23"/>
      <c r="E1574" s="23"/>
      <c r="F1574" s="131"/>
      <c r="G1574" s="132"/>
    </row>
    <row r="1575" spans="1:7" x14ac:dyDescent="0.25">
      <c r="A1575" s="130"/>
      <c r="B1575" s="23"/>
      <c r="C1575" s="23"/>
      <c r="D1575" s="23"/>
      <c r="E1575" s="23"/>
      <c r="F1575" s="131"/>
      <c r="G1575" s="132"/>
    </row>
  </sheetData>
  <mergeCells count="1">
    <mergeCell ref="A1:G1"/>
  </mergeCells>
  <pageMargins left="0.74803149606299213" right="0.74803149606299213" top="0.98425196850393704" bottom="0.98425196850393704" header="0" footer="0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B2" sqref="B2:J2"/>
    </sheetView>
  </sheetViews>
  <sheetFormatPr defaultColWidth="8.85546875" defaultRowHeight="15" x14ac:dyDescent="0.25"/>
  <cols>
    <col min="1" max="1" width="1.7109375" customWidth="1"/>
    <col min="2" max="2" width="12.85546875" bestFit="1" customWidth="1"/>
    <col min="3" max="3" width="15.85546875" bestFit="1" customWidth="1"/>
    <col min="4" max="4" width="19" bestFit="1" customWidth="1"/>
    <col min="5" max="5" width="10.5703125" bestFit="1" customWidth="1"/>
    <col min="6" max="6" width="13.85546875" customWidth="1"/>
    <col min="7" max="8" width="17.28515625" customWidth="1"/>
    <col min="9" max="9" width="11.5703125" customWidth="1"/>
    <col min="10" max="10" width="19.28515625" customWidth="1"/>
  </cols>
  <sheetData>
    <row r="2" spans="2:10" ht="18.75" x14ac:dyDescent="0.3">
      <c r="B2" s="455" t="str">
        <f>'CALCULO CC AGENTES'!A1</f>
        <v>CARGO COMPLEMENTARIO: ABRIL 2023</v>
      </c>
      <c r="C2" s="455"/>
      <c r="D2" s="455"/>
      <c r="E2" s="455"/>
      <c r="F2" s="455"/>
      <c r="G2" s="455"/>
      <c r="H2" s="455"/>
      <c r="I2" s="455"/>
      <c r="J2" s="455"/>
    </row>
    <row r="4" spans="2:10" x14ac:dyDescent="0.25">
      <c r="B4" s="456" t="s">
        <v>0</v>
      </c>
      <c r="C4" s="458" t="s">
        <v>1</v>
      </c>
      <c r="D4" s="444"/>
      <c r="E4" s="459" t="s">
        <v>2</v>
      </c>
      <c r="F4" s="444"/>
      <c r="G4" s="460" t="s">
        <v>3</v>
      </c>
      <c r="H4" s="443"/>
      <c r="I4" s="444"/>
      <c r="J4" s="461" t="s">
        <v>4</v>
      </c>
    </row>
    <row r="5" spans="2:10" ht="25.5" x14ac:dyDescent="0.25">
      <c r="B5" s="457"/>
      <c r="C5" s="2" t="s">
        <v>5</v>
      </c>
      <c r="D5" s="3" t="s">
        <v>6</v>
      </c>
      <c r="E5" s="4" t="s">
        <v>7</v>
      </c>
      <c r="F5" s="5" t="s">
        <v>8</v>
      </c>
      <c r="G5" s="6" t="s">
        <v>5</v>
      </c>
      <c r="H5" s="7" t="s">
        <v>6</v>
      </c>
      <c r="I5" s="8" t="s">
        <v>9</v>
      </c>
      <c r="J5" s="430"/>
    </row>
    <row r="6" spans="2:10" x14ac:dyDescent="0.25">
      <c r="B6" s="9" t="s">
        <v>10</v>
      </c>
      <c r="C6" s="463">
        <f>+'CALCULO TARIFAS CC '!$Q$22</f>
        <v>9.9999997764825821E-3</v>
      </c>
      <c r="D6" s="10">
        <f>+'CALCULO TARIFAS CC '!R37</f>
        <v>552169</v>
      </c>
      <c r="E6" s="466">
        <f>+'CALCULO TARIFAS CC '!Y5</f>
        <v>4670256.7511999998</v>
      </c>
      <c r="F6" s="11">
        <f>+'CALCULO TARIFAS CC '!R5</f>
        <v>1015720.3350000002</v>
      </c>
      <c r="G6" s="469">
        <f>'CALCULO TARIFAS CC '!R43</f>
        <v>2.1412098540220791E-9</v>
      </c>
      <c r="H6" s="308">
        <f>+'CALCULO TARIFAS CC '!R44</f>
        <v>0.54362306333071486</v>
      </c>
      <c r="I6" s="13">
        <f>+'CALCULO TARIFAS CC '!R45</f>
        <v>0.54362306547192474</v>
      </c>
      <c r="J6" s="14">
        <f>+'CALCULO CC AGENTES'!G872</f>
        <v>552169.05000000005</v>
      </c>
    </row>
    <row r="7" spans="2:10" x14ac:dyDescent="0.25">
      <c r="B7" s="9" t="s">
        <v>11</v>
      </c>
      <c r="C7" s="464"/>
      <c r="D7" s="10">
        <f>+'CALCULO TARIFAS CC '!S37</f>
        <v>530823.25</v>
      </c>
      <c r="E7" s="467"/>
      <c r="F7" s="11">
        <f>+'CALCULO TARIFAS CC '!S5</f>
        <v>550780.79249999998</v>
      </c>
      <c r="G7" s="470"/>
      <c r="H7" s="13">
        <f>+'CALCULO TARIFAS CC '!S44</f>
        <v>0.96376499912167879</v>
      </c>
      <c r="I7" s="12">
        <f>+'CALCULO TARIFAS CC '!S45</f>
        <v>0.96376500126288867</v>
      </c>
      <c r="J7" s="14">
        <f>+'CALCULO CC AGENTES'!G873</f>
        <v>530823.27</v>
      </c>
    </row>
    <row r="8" spans="2:10" x14ac:dyDescent="0.25">
      <c r="B8" s="9" t="s">
        <v>12</v>
      </c>
      <c r="C8" s="464"/>
      <c r="D8" s="10">
        <f>+'CALCULO TARIFAS CC '!T37</f>
        <v>273686.07999999996</v>
      </c>
      <c r="E8" s="467"/>
      <c r="F8" s="11">
        <f>+'CALCULO TARIFAS CC '!T5</f>
        <v>840805.58180000004</v>
      </c>
      <c r="G8" s="470"/>
      <c r="H8" s="13">
        <f>+'CALCULO TARIFAS CC '!T44</f>
        <v>0.3255045945509682</v>
      </c>
      <c r="I8" s="12">
        <f>+'CALCULO TARIFAS CC '!T45</f>
        <v>0.32550459669217807</v>
      </c>
      <c r="J8" s="14">
        <f>+'CALCULO CC AGENTES'!G874</f>
        <v>273686.08</v>
      </c>
    </row>
    <row r="9" spans="2:10" x14ac:dyDescent="0.25">
      <c r="B9" s="9" t="s">
        <v>13</v>
      </c>
      <c r="C9" s="464"/>
      <c r="D9" s="10">
        <f>+'CALCULO TARIFAS CC '!U37</f>
        <v>249341</v>
      </c>
      <c r="E9" s="467"/>
      <c r="F9" s="11">
        <f>+'CALCULO TARIFAS CC '!U5</f>
        <v>406685.72899999999</v>
      </c>
      <c r="G9" s="470"/>
      <c r="H9" s="13">
        <f>+'CALCULO TARIFAS CC '!U44</f>
        <v>0.61310486751798465</v>
      </c>
      <c r="I9" s="12">
        <f>+'CALCULO TARIFAS CC '!U45</f>
        <v>0.61310486965919453</v>
      </c>
      <c r="J9" s="14">
        <f>+'CALCULO CC AGENTES'!G875</f>
        <v>249340.99</v>
      </c>
    </row>
    <row r="10" spans="2:10" x14ac:dyDescent="0.25">
      <c r="B10" s="9" t="s">
        <v>14</v>
      </c>
      <c r="C10" s="464"/>
      <c r="D10" s="10">
        <f>+'CALCULO TARIFAS CC '!V37</f>
        <v>1267513.5799999998</v>
      </c>
      <c r="E10" s="467"/>
      <c r="F10" s="11">
        <f>+'CALCULO TARIFAS CC '!V5</f>
        <v>896113.3602</v>
      </c>
      <c r="G10" s="470"/>
      <c r="H10" s="13">
        <f>+'CALCULO TARIFAS CC '!V44</f>
        <v>1.4144567376130945</v>
      </c>
      <c r="I10" s="12">
        <f>+'CALCULO TARIFAS CC '!V45</f>
        <v>1.4144567397543044</v>
      </c>
      <c r="J10" s="14">
        <f>+'CALCULO CC AGENTES'!G876</f>
        <v>1267513.58</v>
      </c>
    </row>
    <row r="11" spans="2:10" x14ac:dyDescent="0.25">
      <c r="B11" s="9" t="s">
        <v>15</v>
      </c>
      <c r="C11" s="465"/>
      <c r="D11" s="10">
        <f>+'CALCULO TARIFAS CC '!W37</f>
        <v>397493</v>
      </c>
      <c r="E11" s="468"/>
      <c r="F11" s="11">
        <f>+'CALCULO TARIFAS CC '!W5</f>
        <v>960150.95270000002</v>
      </c>
      <c r="G11" s="471"/>
      <c r="H11" s="13">
        <f>+'CALCULO TARIFAS CC '!W44</f>
        <v>0.41399011153634402</v>
      </c>
      <c r="I11" s="12">
        <f>+'CALCULO TARIFAS CC '!W45</f>
        <v>0.41399011367755389</v>
      </c>
      <c r="J11" s="14">
        <f>+'CALCULO CC AGENTES'!G877</f>
        <v>397492.95</v>
      </c>
    </row>
    <row r="12" spans="2:10" x14ac:dyDescent="0.25">
      <c r="B12" s="16" t="s">
        <v>16</v>
      </c>
      <c r="C12" s="17">
        <f>+'CALCULO TARIFAS CC '!$Q$22</f>
        <v>9.9999997764825821E-3</v>
      </c>
      <c r="D12" s="18">
        <f>SUM(D6:D11)</f>
        <v>3271025.91</v>
      </c>
      <c r="E12" s="16"/>
      <c r="F12" s="285"/>
      <c r="G12" s="285"/>
      <c r="H12" s="285"/>
      <c r="I12" s="286"/>
      <c r="J12" s="19">
        <f>SUM(J6:J11)</f>
        <v>3271025.9200000004</v>
      </c>
    </row>
    <row r="16" spans="2:10" x14ac:dyDescent="0.25">
      <c r="B16" s="472" t="s">
        <v>289</v>
      </c>
      <c r="C16" s="446"/>
      <c r="D16" s="446"/>
      <c r="E16" s="446"/>
      <c r="F16" s="446"/>
      <c r="G16" s="446"/>
      <c r="H16" s="446"/>
      <c r="I16" s="446"/>
      <c r="J16" s="19">
        <f>ROUND('CALCULO TARIFAS CC '!K38-'CALCULO TARIFAS CC '!J38,2)</f>
        <v>5290639.25</v>
      </c>
    </row>
    <row r="17" spans="2:10" x14ac:dyDescent="0.25">
      <c r="B17" s="472" t="str">
        <f>'CALCULO TARIFAS CC '!L8</f>
        <v>SCGCse-1
(al 31 de diciembre de 2022)</v>
      </c>
      <c r="C17" s="446"/>
      <c r="D17" s="446"/>
      <c r="E17" s="446"/>
      <c r="F17" s="446"/>
      <c r="G17" s="446"/>
      <c r="H17" s="446"/>
      <c r="I17" s="446"/>
      <c r="J17" s="19">
        <f>'CALCULO TARIFAS CC '!L10</f>
        <v>15373935.859999999</v>
      </c>
    </row>
    <row r="18" spans="2:10" x14ac:dyDescent="0.25">
      <c r="B18" s="472" t="s">
        <v>290</v>
      </c>
      <c r="C18" s="446"/>
      <c r="D18" s="446"/>
      <c r="E18" s="446"/>
      <c r="F18" s="446"/>
      <c r="G18" s="446"/>
      <c r="H18" s="446"/>
      <c r="I18" s="446"/>
      <c r="J18" s="19">
        <f>'CALCULO TARIFAS CC '!N10</f>
        <v>12117680</v>
      </c>
    </row>
    <row r="19" spans="2:10" x14ac:dyDescent="0.25">
      <c r="B19" s="462" t="s">
        <v>291</v>
      </c>
      <c r="C19" s="446"/>
      <c r="D19" s="446"/>
      <c r="E19" s="446"/>
      <c r="F19" s="446"/>
      <c r="G19" s="446"/>
      <c r="H19" s="446"/>
      <c r="I19" s="446"/>
      <c r="J19" s="19">
        <f>'CALCULO TARIFAS CC '!O10</f>
        <v>2019613.33</v>
      </c>
    </row>
    <row r="20" spans="2:10" x14ac:dyDescent="0.25">
      <c r="B20" s="462" t="s">
        <v>850</v>
      </c>
      <c r="C20" s="446"/>
      <c r="D20" s="446"/>
      <c r="E20" s="446"/>
      <c r="F20" s="446"/>
      <c r="G20" s="446"/>
      <c r="H20" s="446"/>
      <c r="I20" s="446"/>
      <c r="J20" s="19">
        <f>'CALCULO TARIFAS CC '!Y37</f>
        <v>0</v>
      </c>
    </row>
    <row r="21" spans="2:10" x14ac:dyDescent="0.25">
      <c r="B21" s="154"/>
      <c r="C21" s="154"/>
      <c r="D21" s="154"/>
      <c r="E21" s="154"/>
      <c r="F21" s="154"/>
      <c r="G21" s="154"/>
      <c r="H21" s="154"/>
      <c r="I21" s="154"/>
    </row>
    <row r="22" spans="2:10" x14ac:dyDescent="0.25">
      <c r="B22" s="20" t="s">
        <v>17</v>
      </c>
      <c r="C22" s="21"/>
      <c r="D22" s="21"/>
      <c r="E22" s="21"/>
      <c r="F22" s="21"/>
      <c r="G22" s="21"/>
      <c r="H22" s="21"/>
      <c r="I22" s="21"/>
      <c r="J22" s="19">
        <f>ROUND(J16-J19+J20,2)</f>
        <v>3271025.92</v>
      </c>
    </row>
  </sheetData>
  <mergeCells count="14">
    <mergeCell ref="B19:I19"/>
    <mergeCell ref="B20:I20"/>
    <mergeCell ref="C6:C11"/>
    <mergeCell ref="E6:E11"/>
    <mergeCell ref="G6:G11"/>
    <mergeCell ref="B16:I16"/>
    <mergeCell ref="B17:I17"/>
    <mergeCell ref="B18:I18"/>
    <mergeCell ref="B2:J2"/>
    <mergeCell ref="B4:B5"/>
    <mergeCell ref="C4:D4"/>
    <mergeCell ref="E4:F4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TOL</dc:creator>
  <cp:lastModifiedBy>José Carlos Tol Méndez</cp:lastModifiedBy>
  <cp:lastPrinted>2023-03-07T15:25:50Z</cp:lastPrinted>
  <dcterms:created xsi:type="dcterms:W3CDTF">2018-04-11T20:03:59Z</dcterms:created>
  <dcterms:modified xsi:type="dcterms:W3CDTF">2023-06-08T22:32:28Z</dcterms:modified>
</cp:coreProperties>
</file>