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barr\Desktop\DTER\2024\09.  SEPTIEMBRE\"/>
    </mc:Choice>
  </mc:AlternateContent>
  <xr:revisionPtr revIDLastSave="0" documentId="13_ncr:1_{47E030BE-CB11-48FF-B5AE-0B726828683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ALCULO TARIFAS CC " sheetId="1" r:id="rId1"/>
    <sheet name="CALCULO CC AGENTES" sheetId="2" r:id="rId2"/>
    <sheet name="RESUMEN CC" sheetId="4" r:id="rId3"/>
  </sheets>
  <definedNames>
    <definedName name="_xlnm._FilterDatabase" localSheetId="1" hidden="1">'CALCULO CC AGENTES'!$A$2:$G$838</definedName>
    <definedName name="_xlnm._FilterDatabase" localSheetId="0" hidden="1">'CALCULO TARIFAS CC '!$AH$9:$AU$40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36" i="2" l="1"/>
  <c r="F836" i="2"/>
  <c r="AL11" i="1" l="1"/>
  <c r="AL12" i="1"/>
  <c r="AL13" i="1"/>
  <c r="AL14" i="1"/>
  <c r="AL15" i="1"/>
  <c r="AL16" i="1"/>
  <c r="AL17" i="1"/>
  <c r="AL18" i="1"/>
  <c r="AL19" i="1"/>
  <c r="AL20" i="1"/>
  <c r="AL21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10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AO37" i="1"/>
  <c r="AO22" i="1"/>
  <c r="F22" i="1" s="1"/>
  <c r="L10" i="1" s="1"/>
  <c r="F37" i="1" l="1"/>
  <c r="F38" i="1" s="1"/>
  <c r="AO38" i="1"/>
  <c r="C832" i="2" l="1"/>
  <c r="F832" i="2"/>
  <c r="C833" i="2"/>
  <c r="F833" i="2"/>
  <c r="C834" i="2"/>
  <c r="F834" i="2"/>
  <c r="C835" i="2"/>
  <c r="F835" i="2"/>
  <c r="C649" i="2" l="1"/>
  <c r="F649" i="2"/>
  <c r="F651" i="2" l="1"/>
  <c r="AN10" i="1" l="1"/>
  <c r="AN35" i="1" l="1"/>
  <c r="AM7" i="1" l="1"/>
  <c r="AM6" i="1"/>
  <c r="AM5" i="1"/>
  <c r="AM4" i="1"/>
  <c r="AM3" i="1"/>
  <c r="AM2" i="1"/>
  <c r="AP31" i="1"/>
  <c r="AN31" i="1"/>
  <c r="AR31" i="1" s="1"/>
  <c r="D31" i="1"/>
  <c r="E31" i="1" l="1"/>
  <c r="AQ31" i="1"/>
  <c r="AS31" i="1"/>
  <c r="AT31" i="1" s="1"/>
  <c r="G31" i="1" s="1"/>
  <c r="I31" i="1" s="1"/>
  <c r="C706" i="2"/>
  <c r="F706" i="2"/>
  <c r="AU31" i="1" l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8" i="2" s="1"/>
  <c r="C837" i="2" l="1"/>
  <c r="F837" i="2"/>
  <c r="A609" i="2" l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C829" i="2"/>
  <c r="F829" i="2"/>
  <c r="C830" i="2"/>
  <c r="F830" i="2"/>
  <c r="C831" i="2"/>
  <c r="F831" i="2"/>
  <c r="A649" i="2" l="1"/>
  <c r="B17" i="4"/>
  <c r="A1" i="2"/>
  <c r="B2" i="4" s="1"/>
  <c r="J20" i="4"/>
  <c r="J17" i="4"/>
  <c r="A651" i="2" l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C30" i="2"/>
  <c r="F30" i="2"/>
  <c r="C31" i="2"/>
  <c r="F31" i="2"/>
  <c r="C32" i="2"/>
  <c r="F32" i="2"/>
  <c r="C33" i="2"/>
  <c r="F33" i="2"/>
  <c r="C34" i="2"/>
  <c r="F34" i="2"/>
  <c r="C35" i="2"/>
  <c r="F35" i="2"/>
  <c r="C36" i="2"/>
  <c r="F36" i="2"/>
  <c r="C37" i="2"/>
  <c r="F37" i="2"/>
  <c r="C38" i="2"/>
  <c r="F38" i="2"/>
  <c r="C39" i="2"/>
  <c r="F39" i="2"/>
  <c r="C40" i="2"/>
  <c r="F40" i="2"/>
  <c r="C41" i="2"/>
  <c r="F41" i="2"/>
  <c r="C42" i="2"/>
  <c r="F42" i="2"/>
  <c r="F29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C29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702" i="2" l="1"/>
  <c r="F702" i="2"/>
  <c r="C825" i="2" l="1"/>
  <c r="F825" i="2"/>
  <c r="C826" i="2"/>
  <c r="F826" i="2"/>
  <c r="C827" i="2"/>
  <c r="F827" i="2"/>
  <c r="C828" i="2"/>
  <c r="F828" i="2"/>
  <c r="C700" i="2"/>
  <c r="F700" i="2"/>
  <c r="C701" i="2"/>
  <c r="F701" i="2"/>
  <c r="F8" i="2" l="1"/>
  <c r="F9" i="2"/>
  <c r="F10" i="2"/>
  <c r="F11" i="2"/>
  <c r="F12" i="2"/>
  <c r="F13" i="2"/>
  <c r="F14" i="2"/>
  <c r="F15" i="2"/>
  <c r="F16" i="2"/>
  <c r="F17" i="2"/>
  <c r="F18" i="2"/>
  <c r="C8" i="2"/>
  <c r="C9" i="2"/>
  <c r="C10" i="2"/>
  <c r="C11" i="2"/>
  <c r="C12" i="2"/>
  <c r="C13" i="2"/>
  <c r="C14" i="2"/>
  <c r="C15" i="2"/>
  <c r="C16" i="2"/>
  <c r="C17" i="2"/>
  <c r="C695" i="2" l="1"/>
  <c r="F695" i="2"/>
  <c r="C696" i="2"/>
  <c r="F696" i="2"/>
  <c r="C697" i="2"/>
  <c r="F697" i="2"/>
  <c r="C641" i="2"/>
  <c r="F641" i="2"/>
  <c r="C642" i="2"/>
  <c r="F642" i="2"/>
  <c r="F19" i="2"/>
  <c r="F20" i="2"/>
  <c r="F21" i="2"/>
  <c r="F22" i="2"/>
  <c r="C19" i="2"/>
  <c r="C20" i="2"/>
  <c r="C21" i="2"/>
  <c r="C22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8" i="2"/>
  <c r="F699" i="2"/>
  <c r="F703" i="2"/>
  <c r="C699" i="2"/>
  <c r="F73" i="2"/>
  <c r="F74" i="2"/>
  <c r="F75" i="2"/>
  <c r="F76" i="2"/>
  <c r="C73" i="2"/>
  <c r="C74" i="2"/>
  <c r="C75" i="2"/>
  <c r="C76" i="2"/>
  <c r="C3" i="2"/>
  <c r="C4" i="2"/>
  <c r="C5" i="2"/>
  <c r="C6" i="2"/>
  <c r="C7" i="2"/>
  <c r="C18" i="2"/>
  <c r="C23" i="2"/>
  <c r="C24" i="2"/>
  <c r="C25" i="2"/>
  <c r="C26" i="2"/>
  <c r="C27" i="2"/>
  <c r="C28" i="2"/>
  <c r="C62" i="2"/>
  <c r="C63" i="2"/>
  <c r="C64" i="2"/>
  <c r="C65" i="2"/>
  <c r="C66" i="2"/>
  <c r="C67" i="2"/>
  <c r="C68" i="2"/>
  <c r="C69" i="2"/>
  <c r="C70" i="2"/>
  <c r="C71" i="2"/>
  <c r="C72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F121" i="2" l="1"/>
  <c r="F122" i="2"/>
  <c r="F123" i="2"/>
  <c r="F124" i="2"/>
  <c r="F125" i="2"/>
  <c r="F126" i="2"/>
  <c r="F127" i="2"/>
  <c r="F128" i="2"/>
  <c r="F129" i="2"/>
  <c r="F647" i="2" l="1"/>
  <c r="F648" i="2"/>
  <c r="C647" i="2"/>
  <c r="C694" i="2" l="1"/>
  <c r="F3" i="2"/>
  <c r="F4" i="2"/>
  <c r="F5" i="2"/>
  <c r="F6" i="2"/>
  <c r="F7" i="2"/>
  <c r="F23" i="2"/>
  <c r="F24" i="2"/>
  <c r="F25" i="2"/>
  <c r="F26" i="2"/>
  <c r="F27" i="2"/>
  <c r="F28" i="2"/>
  <c r="F62" i="2"/>
  <c r="F63" i="2"/>
  <c r="F64" i="2"/>
  <c r="F65" i="2"/>
  <c r="F66" i="2"/>
  <c r="F67" i="2"/>
  <c r="F68" i="2"/>
  <c r="F69" i="2"/>
  <c r="F70" i="2"/>
  <c r="F71" i="2"/>
  <c r="F72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 l="1"/>
  <c r="AN8" i="1" l="1"/>
  <c r="AO3" i="1"/>
  <c r="AO4" i="1"/>
  <c r="AO5" i="1"/>
  <c r="AO6" i="1"/>
  <c r="AO7" i="1"/>
  <c r="D10" i="1"/>
  <c r="D11" i="1"/>
  <c r="D12" i="1"/>
  <c r="D13" i="1"/>
  <c r="D14" i="1"/>
  <c r="D15" i="1"/>
  <c r="D16" i="1"/>
  <c r="D17" i="1"/>
  <c r="D18" i="1"/>
  <c r="D19" i="1"/>
  <c r="D20" i="1"/>
  <c r="D21" i="1"/>
  <c r="D23" i="1"/>
  <c r="D24" i="1"/>
  <c r="D25" i="1"/>
  <c r="D26" i="1"/>
  <c r="D27" i="1"/>
  <c r="D28" i="1"/>
  <c r="D29" i="1"/>
  <c r="D30" i="1"/>
  <c r="D32" i="1"/>
  <c r="D33" i="1"/>
  <c r="D34" i="1"/>
  <c r="D35" i="1"/>
  <c r="D36" i="1"/>
  <c r="AM8" i="1" l="1"/>
  <c r="AO2" i="1"/>
  <c r="AO8" i="1" s="1"/>
  <c r="C698" i="2" l="1"/>
  <c r="C648" i="2"/>
  <c r="J22" i="1" l="1"/>
  <c r="F707" i="2" l="1"/>
  <c r="F609" i="2"/>
  <c r="C823" i="2"/>
  <c r="C824" i="2"/>
  <c r="C703" i="2" l="1"/>
  <c r="AM37" i="1" l="1"/>
  <c r="AP36" i="1"/>
  <c r="AN36" i="1"/>
  <c r="AR36" i="1" s="1"/>
  <c r="AS36" i="1" s="1"/>
  <c r="AP35" i="1"/>
  <c r="AP34" i="1"/>
  <c r="AN34" i="1"/>
  <c r="AR34" i="1" s="1"/>
  <c r="AS34" i="1" s="1"/>
  <c r="AT34" i="1" s="1"/>
  <c r="G34" i="1" s="1"/>
  <c r="I34" i="1" s="1"/>
  <c r="AP33" i="1"/>
  <c r="AN33" i="1"/>
  <c r="AR33" i="1" s="1"/>
  <c r="AS33" i="1" s="1"/>
  <c r="AT33" i="1" s="1"/>
  <c r="G33" i="1" s="1"/>
  <c r="I33" i="1" s="1"/>
  <c r="AP32" i="1"/>
  <c r="AN32" i="1"/>
  <c r="E32" i="1" s="1"/>
  <c r="AP30" i="1"/>
  <c r="AN30" i="1"/>
  <c r="AR30" i="1" s="1"/>
  <c r="AS30" i="1" s="1"/>
  <c r="AP29" i="1"/>
  <c r="AN29" i="1"/>
  <c r="AR29" i="1" s="1"/>
  <c r="AP28" i="1"/>
  <c r="AN28" i="1"/>
  <c r="AR28" i="1" s="1"/>
  <c r="AS28" i="1" s="1"/>
  <c r="AP27" i="1"/>
  <c r="AN27" i="1"/>
  <c r="AP26" i="1"/>
  <c r="AN26" i="1"/>
  <c r="AR26" i="1" s="1"/>
  <c r="AS26" i="1" s="1"/>
  <c r="AP25" i="1"/>
  <c r="AN25" i="1"/>
  <c r="AR25" i="1" s="1"/>
  <c r="AP24" i="1"/>
  <c r="AN24" i="1"/>
  <c r="AR24" i="1" s="1"/>
  <c r="AS24" i="1" s="1"/>
  <c r="AP23" i="1"/>
  <c r="AN23" i="1"/>
  <c r="AR23" i="1" s="1"/>
  <c r="AM22" i="1"/>
  <c r="AP21" i="1"/>
  <c r="AN21" i="1"/>
  <c r="AP20" i="1"/>
  <c r="AN20" i="1"/>
  <c r="AR20" i="1" s="1"/>
  <c r="AS20" i="1" s="1"/>
  <c r="AP19" i="1"/>
  <c r="AN19" i="1"/>
  <c r="AP18" i="1"/>
  <c r="AN18" i="1"/>
  <c r="AR18" i="1" s="1"/>
  <c r="AS18" i="1" s="1"/>
  <c r="AP17" i="1"/>
  <c r="AN17" i="1"/>
  <c r="AP16" i="1"/>
  <c r="AN16" i="1"/>
  <c r="AR16" i="1" s="1"/>
  <c r="AS16" i="1" s="1"/>
  <c r="AP15" i="1"/>
  <c r="AN15" i="1"/>
  <c r="AP14" i="1"/>
  <c r="AN14" i="1"/>
  <c r="AP13" i="1"/>
  <c r="AN13" i="1"/>
  <c r="AR13" i="1" s="1"/>
  <c r="AP12" i="1"/>
  <c r="AN12" i="1"/>
  <c r="AP11" i="1"/>
  <c r="AN11" i="1"/>
  <c r="AP10" i="1"/>
  <c r="AR10" i="1"/>
  <c r="AS10" i="1" s="1"/>
  <c r="AT10" i="1" s="1"/>
  <c r="G10" i="1" s="1"/>
  <c r="I10" i="1" s="1"/>
  <c r="AQ10" i="1" l="1"/>
  <c r="AR12" i="1"/>
  <c r="AS12" i="1" s="1"/>
  <c r="AT12" i="1" s="1"/>
  <c r="G12" i="1" s="1"/>
  <c r="I12" i="1" s="1"/>
  <c r="AR17" i="1"/>
  <c r="AS17" i="1" s="1"/>
  <c r="AR21" i="1"/>
  <c r="AS21" i="1" s="1"/>
  <c r="AR14" i="1"/>
  <c r="AS14" i="1" s="1"/>
  <c r="AT14" i="1" s="1"/>
  <c r="G14" i="1" s="1"/>
  <c r="I14" i="1" s="1"/>
  <c r="AT20" i="1"/>
  <c r="G20" i="1" s="1"/>
  <c r="I20" i="1" s="1"/>
  <c r="AT16" i="1"/>
  <c r="G16" i="1" s="1"/>
  <c r="I16" i="1" s="1"/>
  <c r="AT18" i="1"/>
  <c r="G18" i="1" s="1"/>
  <c r="I18" i="1" s="1"/>
  <c r="AT26" i="1"/>
  <c r="G26" i="1" s="1"/>
  <c r="I26" i="1" s="1"/>
  <c r="AT30" i="1"/>
  <c r="G30" i="1" s="1"/>
  <c r="I30" i="1" s="1"/>
  <c r="AT24" i="1"/>
  <c r="G24" i="1" s="1"/>
  <c r="I24" i="1" s="1"/>
  <c r="AT28" i="1"/>
  <c r="G28" i="1" s="1"/>
  <c r="I28" i="1" s="1"/>
  <c r="AT36" i="1"/>
  <c r="G36" i="1" s="1"/>
  <c r="I36" i="1" s="1"/>
  <c r="N36" i="1" s="1"/>
  <c r="AQ11" i="1"/>
  <c r="AN22" i="1"/>
  <c r="AQ16" i="1"/>
  <c r="AM38" i="1"/>
  <c r="AN40" i="1" s="1"/>
  <c r="AP37" i="1"/>
  <c r="AQ27" i="1"/>
  <c r="AQ29" i="1"/>
  <c r="AQ35" i="1"/>
  <c r="AQ17" i="1"/>
  <c r="AQ24" i="1"/>
  <c r="AQ26" i="1"/>
  <c r="AQ33" i="1"/>
  <c r="AQ34" i="1"/>
  <c r="AP22" i="1"/>
  <c r="AQ19" i="1"/>
  <c r="AQ14" i="1"/>
  <c r="AQ18" i="1"/>
  <c r="AN37" i="1"/>
  <c r="AN38" i="1" s="1"/>
  <c r="AN39" i="1" s="1"/>
  <c r="AQ13" i="1"/>
  <c r="AQ15" i="1"/>
  <c r="AQ21" i="1"/>
  <c r="AQ23" i="1"/>
  <c r="AQ28" i="1"/>
  <c r="AQ32" i="1"/>
  <c r="AQ36" i="1"/>
  <c r="AQ12" i="1"/>
  <c r="AQ20" i="1"/>
  <c r="AQ25" i="1"/>
  <c r="AQ30" i="1"/>
  <c r="AR27" i="1"/>
  <c r="AR32" i="1"/>
  <c r="AS32" i="1" s="1"/>
  <c r="AT32" i="1" s="1"/>
  <c r="G32" i="1" s="1"/>
  <c r="I32" i="1" s="1"/>
  <c r="AR35" i="1"/>
  <c r="AS13" i="1"/>
  <c r="AS23" i="1"/>
  <c r="AT23" i="1" s="1"/>
  <c r="G23" i="1" s="1"/>
  <c r="I23" i="1" s="1"/>
  <c r="AR11" i="1"/>
  <c r="AS11" i="1" s="1"/>
  <c r="AR15" i="1"/>
  <c r="AS15" i="1" s="1"/>
  <c r="AR19" i="1"/>
  <c r="AS19" i="1" s="1"/>
  <c r="AT19" i="1" s="1"/>
  <c r="G19" i="1" s="1"/>
  <c r="I19" i="1" s="1"/>
  <c r="AU26" i="1"/>
  <c r="AU30" i="1"/>
  <c r="AU34" i="1"/>
  <c r="AU24" i="1"/>
  <c r="AU28" i="1"/>
  <c r="AU33" i="1"/>
  <c r="AU36" i="1"/>
  <c r="AU16" i="1"/>
  <c r="AU20" i="1"/>
  <c r="AU18" i="1"/>
  <c r="AS25" i="1"/>
  <c r="AS29" i="1"/>
  <c r="C689" i="2"/>
  <c r="C690" i="2"/>
  <c r="C691" i="2"/>
  <c r="C692" i="2"/>
  <c r="C693" i="2"/>
  <c r="N30" i="1" l="1"/>
  <c r="AU12" i="1"/>
  <c r="AU14" i="1"/>
  <c r="AT29" i="1"/>
  <c r="G29" i="1" s="1"/>
  <c r="I29" i="1" s="1"/>
  <c r="N28" i="1" s="1"/>
  <c r="AT11" i="1"/>
  <c r="G11" i="1" s="1"/>
  <c r="I11" i="1" s="1"/>
  <c r="AT25" i="1"/>
  <c r="G25" i="1" s="1"/>
  <c r="I25" i="1" s="1"/>
  <c r="N23" i="1" s="1"/>
  <c r="AT13" i="1"/>
  <c r="G13" i="1" s="1"/>
  <c r="I13" i="1" s="1"/>
  <c r="AT17" i="1"/>
  <c r="G17" i="1" s="1"/>
  <c r="I17" i="1" s="1"/>
  <c r="AT15" i="1"/>
  <c r="G15" i="1" s="1"/>
  <c r="I15" i="1" s="1"/>
  <c r="AT21" i="1"/>
  <c r="G21" i="1" s="1"/>
  <c r="I21" i="1" s="1"/>
  <c r="AP38" i="1"/>
  <c r="AR37" i="1"/>
  <c r="AU32" i="1"/>
  <c r="AU13" i="1"/>
  <c r="AQ37" i="1"/>
  <c r="AQ22" i="1"/>
  <c r="AU21" i="1"/>
  <c r="AU19" i="1"/>
  <c r="AS27" i="1"/>
  <c r="AU15" i="1"/>
  <c r="AS35" i="1"/>
  <c r="AT35" i="1" s="1"/>
  <c r="G35" i="1" s="1"/>
  <c r="I35" i="1" s="1"/>
  <c r="N33" i="1" s="1"/>
  <c r="AU23" i="1"/>
  <c r="AU11" i="1"/>
  <c r="AU17" i="1"/>
  <c r="AR22" i="1"/>
  <c r="AU25" i="1"/>
  <c r="AU29" i="1"/>
  <c r="AT27" i="1" l="1"/>
  <c r="G27" i="1" s="1"/>
  <c r="I27" i="1" s="1"/>
  <c r="N26" i="1" s="1"/>
  <c r="AS22" i="1"/>
  <c r="AU22" i="1" s="1"/>
  <c r="AR38" i="1"/>
  <c r="AU27" i="1"/>
  <c r="AU10" i="1"/>
  <c r="AS37" i="1"/>
  <c r="AQ38" i="1"/>
  <c r="AU35" i="1"/>
  <c r="AT37" i="1" l="1"/>
  <c r="G37" i="1" s="1"/>
  <c r="I37" i="1" s="1"/>
  <c r="AS38" i="1"/>
  <c r="AR39" i="1" s="1"/>
  <c r="AT22" i="1"/>
  <c r="G22" i="1" s="1"/>
  <c r="AU37" i="1"/>
  <c r="AT38" i="1" l="1"/>
  <c r="G38" i="1" s="1"/>
  <c r="AU38" i="1"/>
  <c r="C820" i="2"/>
  <c r="C821" i="2"/>
  <c r="C822" i="2"/>
  <c r="F610" i="2" l="1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3" i="2"/>
  <c r="F644" i="2"/>
  <c r="F645" i="2"/>
  <c r="F646" i="2"/>
  <c r="C818" i="2" l="1"/>
  <c r="C819" i="2"/>
  <c r="C800" i="2" l="1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F673" i="2"/>
  <c r="F674" i="2"/>
  <c r="F675" i="2"/>
  <c r="F676" i="2"/>
  <c r="C673" i="2"/>
  <c r="C674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7" i="2"/>
  <c r="F678" i="2"/>
  <c r="F679" i="2"/>
  <c r="F680" i="2"/>
  <c r="F705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3" i="2"/>
  <c r="C644" i="2"/>
  <c r="C645" i="2"/>
  <c r="C646" i="2"/>
  <c r="C61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705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F704" i="2" l="1"/>
  <c r="E25" i="1" l="1"/>
  <c r="C608" i="2" l="1"/>
  <c r="C609" i="2"/>
  <c r="F842" i="2" l="1"/>
  <c r="F608" i="2"/>
  <c r="F844" i="2"/>
  <c r="E10" i="1"/>
  <c r="E11" i="1"/>
  <c r="E12" i="1"/>
  <c r="E13" i="1"/>
  <c r="E14" i="1"/>
  <c r="E15" i="1"/>
  <c r="E17" i="1"/>
  <c r="E18" i="1"/>
  <c r="E19" i="1"/>
  <c r="E20" i="1"/>
  <c r="E21" i="1"/>
  <c r="E23" i="1"/>
  <c r="E24" i="1"/>
  <c r="E29" i="1"/>
  <c r="E33" i="1"/>
  <c r="E34" i="1"/>
  <c r="E35" i="1"/>
  <c r="H38" i="1"/>
  <c r="I38" i="1" s="1"/>
  <c r="H22" i="1"/>
  <c r="I22" i="1" s="1"/>
  <c r="K37" i="1"/>
  <c r="J37" i="1"/>
  <c r="U22" i="1"/>
  <c r="T22" i="1"/>
  <c r="S22" i="1"/>
  <c r="R22" i="1"/>
  <c r="Q22" i="1"/>
  <c r="P22" i="1"/>
  <c r="K22" i="1"/>
  <c r="O33" i="1" l="1"/>
  <c r="O23" i="1"/>
  <c r="F846" i="2"/>
  <c r="R5" i="1"/>
  <c r="F8" i="4" s="1"/>
  <c r="P5" i="1"/>
  <c r="F6" i="4" s="1"/>
  <c r="E16" i="1"/>
  <c r="E30" i="1"/>
  <c r="E36" i="1"/>
  <c r="F650" i="2"/>
  <c r="E28" i="1"/>
  <c r="E26" i="1"/>
  <c r="D37" i="1"/>
  <c r="L37" i="1" s="1"/>
  <c r="D22" i="1"/>
  <c r="E27" i="1"/>
  <c r="F843" i="2"/>
  <c r="L22" i="1" l="1"/>
  <c r="O36" i="1"/>
  <c r="E37" i="1"/>
  <c r="O26" i="1"/>
  <c r="T5" i="1"/>
  <c r="F10" i="4" s="1"/>
  <c r="F845" i="2"/>
  <c r="F847" i="2"/>
  <c r="Q5" i="1"/>
  <c r="F7" i="4" s="1"/>
  <c r="E22" i="1"/>
  <c r="D38" i="1"/>
  <c r="M10" i="1" l="1"/>
  <c r="J19" i="4" s="1"/>
  <c r="J18" i="4"/>
  <c r="O30" i="1"/>
  <c r="O28" i="1"/>
  <c r="U5" i="1"/>
  <c r="F11" i="4" s="1"/>
  <c r="S5" i="1"/>
  <c r="F9" i="4" s="1"/>
  <c r="F848" i="2"/>
  <c r="E38" i="1"/>
  <c r="J16" i="4" s="1"/>
  <c r="J22" i="4" s="1"/>
  <c r="M37" i="1"/>
  <c r="M22" i="1" l="1"/>
  <c r="O22" i="1" s="1"/>
  <c r="N37" i="1"/>
  <c r="O37" i="1"/>
  <c r="W5" i="1"/>
  <c r="M38" i="1" l="1"/>
  <c r="O38" i="1"/>
  <c r="W22" i="1"/>
  <c r="C6" i="4"/>
  <c r="C12" i="4"/>
  <c r="P43" i="1"/>
  <c r="G6" i="4" s="1"/>
  <c r="E6" i="4"/>
  <c r="T43" i="1"/>
  <c r="Q43" i="1"/>
  <c r="S43" i="1"/>
  <c r="U43" i="1"/>
  <c r="R43" i="1"/>
  <c r="P23" i="1"/>
  <c r="P37" i="1" s="1"/>
  <c r="U36" i="1"/>
  <c r="R28" i="1"/>
  <c r="R37" i="1" s="1"/>
  <c r="T33" i="1"/>
  <c r="T37" i="1" s="1"/>
  <c r="Q26" i="1"/>
  <c r="Q37" i="1" s="1"/>
  <c r="D7" i="4" s="1"/>
  <c r="S30" i="1"/>
  <c r="S37" i="1" s="1"/>
  <c r="U37" i="1" l="1"/>
  <c r="D11" i="4" s="1"/>
  <c r="S44" i="1"/>
  <c r="H9" i="4" s="1"/>
  <c r="D9" i="4"/>
  <c r="R44" i="1"/>
  <c r="H8" i="4" s="1"/>
  <c r="D8" i="4"/>
  <c r="P44" i="1"/>
  <c r="H6" i="4" s="1"/>
  <c r="D6" i="4"/>
  <c r="T44" i="1"/>
  <c r="H10" i="4" s="1"/>
  <c r="D10" i="4"/>
  <c r="U44" i="1"/>
  <c r="H11" i="4" s="1"/>
  <c r="Q44" i="1"/>
  <c r="H7" i="4" s="1"/>
  <c r="S45" i="1" l="1"/>
  <c r="R45" i="1"/>
  <c r="E651" i="2" s="1"/>
  <c r="G651" i="2" s="1"/>
  <c r="P45" i="1"/>
  <c r="E836" i="2" s="1"/>
  <c r="G836" i="2" s="1"/>
  <c r="D12" i="4"/>
  <c r="T45" i="1"/>
  <c r="I10" i="4" s="1"/>
  <c r="W38" i="1"/>
  <c r="U45" i="1"/>
  <c r="Q45" i="1"/>
  <c r="E832" i="2" l="1"/>
  <c r="G832" i="2" s="1"/>
  <c r="E833" i="2"/>
  <c r="G833" i="2" s="1"/>
  <c r="E835" i="2"/>
  <c r="G835" i="2" s="1"/>
  <c r="E834" i="2"/>
  <c r="G834" i="2" s="1"/>
  <c r="I9" i="4"/>
  <c r="E649" i="2"/>
  <c r="G649" i="2" s="1"/>
  <c r="E633" i="2"/>
  <c r="G633" i="2" s="1"/>
  <c r="E615" i="2"/>
  <c r="G615" i="2" s="1"/>
  <c r="E612" i="2"/>
  <c r="G612" i="2" s="1"/>
  <c r="E617" i="2"/>
  <c r="G617" i="2" s="1"/>
  <c r="E638" i="2"/>
  <c r="G638" i="2" s="1"/>
  <c r="E620" i="2"/>
  <c r="G620" i="2" s="1"/>
  <c r="E624" i="2"/>
  <c r="G624" i="2" s="1"/>
  <c r="E625" i="2"/>
  <c r="G625" i="2" s="1"/>
  <c r="E627" i="2"/>
  <c r="G627" i="2" s="1"/>
  <c r="E609" i="2"/>
  <c r="G609" i="2" s="1"/>
  <c r="E845" i="2"/>
  <c r="E622" i="2"/>
  <c r="G622" i="2" s="1"/>
  <c r="E630" i="2"/>
  <c r="G630" i="2" s="1"/>
  <c r="E610" i="2"/>
  <c r="G610" i="2" s="1"/>
  <c r="E618" i="2"/>
  <c r="G618" i="2" s="1"/>
  <c r="E629" i="2"/>
  <c r="G629" i="2" s="1"/>
  <c r="E640" i="2"/>
  <c r="G640" i="2" s="1"/>
  <c r="E632" i="2"/>
  <c r="G632" i="2" s="1"/>
  <c r="E647" i="2"/>
  <c r="G647" i="2" s="1"/>
  <c r="E637" i="2"/>
  <c r="G637" i="2" s="1"/>
  <c r="E631" i="2"/>
  <c r="G631" i="2" s="1"/>
  <c r="E643" i="2"/>
  <c r="G643" i="2" s="1"/>
  <c r="E635" i="2"/>
  <c r="G635" i="2" s="1"/>
  <c r="E634" i="2"/>
  <c r="G634" i="2" s="1"/>
  <c r="E613" i="2"/>
  <c r="G613" i="2" s="1"/>
  <c r="E626" i="2"/>
  <c r="G626" i="2" s="1"/>
  <c r="E616" i="2"/>
  <c r="G616" i="2" s="1"/>
  <c r="E636" i="2"/>
  <c r="G636" i="2" s="1"/>
  <c r="E619" i="2"/>
  <c r="G619" i="2" s="1"/>
  <c r="E642" i="2"/>
  <c r="G642" i="2" s="1"/>
  <c r="E644" i="2"/>
  <c r="G644" i="2" s="1"/>
  <c r="E611" i="2"/>
  <c r="G611" i="2" s="1"/>
  <c r="E614" i="2"/>
  <c r="G614" i="2" s="1"/>
  <c r="E628" i="2"/>
  <c r="G628" i="2" s="1"/>
  <c r="E645" i="2"/>
  <c r="G645" i="2" s="1"/>
  <c r="E623" i="2"/>
  <c r="G623" i="2" s="1"/>
  <c r="E621" i="2"/>
  <c r="G621" i="2" s="1"/>
  <c r="E646" i="2"/>
  <c r="G646" i="2" s="1"/>
  <c r="E639" i="2"/>
  <c r="G639" i="2" s="1"/>
  <c r="E648" i="2"/>
  <c r="G648" i="2" s="1"/>
  <c r="E641" i="2"/>
  <c r="G641" i="2" s="1"/>
  <c r="I8" i="4"/>
  <c r="E706" i="2"/>
  <c r="G706" i="2" s="1"/>
  <c r="E763" i="2"/>
  <c r="G763" i="2" s="1"/>
  <c r="E707" i="2"/>
  <c r="G707" i="2" s="1"/>
  <c r="E816" i="2"/>
  <c r="G816" i="2" s="1"/>
  <c r="E818" i="2"/>
  <c r="G818" i="2" s="1"/>
  <c r="E787" i="2"/>
  <c r="G787" i="2" s="1"/>
  <c r="E807" i="2"/>
  <c r="G807" i="2" s="1"/>
  <c r="E798" i="2"/>
  <c r="G798" i="2" s="1"/>
  <c r="E744" i="2"/>
  <c r="G744" i="2" s="1"/>
  <c r="E748" i="2"/>
  <c r="G748" i="2" s="1"/>
  <c r="E727" i="2"/>
  <c r="G727" i="2" s="1"/>
  <c r="E811" i="2"/>
  <c r="G811" i="2" s="1"/>
  <c r="E749" i="2"/>
  <c r="G749" i="2" s="1"/>
  <c r="E808" i="2"/>
  <c r="G808" i="2" s="1"/>
  <c r="E709" i="2"/>
  <c r="G709" i="2" s="1"/>
  <c r="E844" i="2"/>
  <c r="E761" i="2"/>
  <c r="G761" i="2" s="1"/>
  <c r="E794" i="2"/>
  <c r="G794" i="2" s="1"/>
  <c r="E738" i="2"/>
  <c r="G738" i="2" s="1"/>
  <c r="E712" i="2"/>
  <c r="G712" i="2" s="1"/>
  <c r="E713" i="2"/>
  <c r="G713" i="2" s="1"/>
  <c r="E789" i="2"/>
  <c r="G789" i="2" s="1"/>
  <c r="E815" i="2"/>
  <c r="G815" i="2" s="1"/>
  <c r="E717" i="2"/>
  <c r="G717" i="2" s="1"/>
  <c r="E823" i="2"/>
  <c r="G823" i="2" s="1"/>
  <c r="E767" i="2"/>
  <c r="G767" i="2" s="1"/>
  <c r="E753" i="2"/>
  <c r="G753" i="2" s="1"/>
  <c r="E730" i="2"/>
  <c r="G730" i="2" s="1"/>
  <c r="E796" i="2"/>
  <c r="G796" i="2" s="1"/>
  <c r="E759" i="2"/>
  <c r="G759" i="2" s="1"/>
  <c r="E800" i="2"/>
  <c r="G800" i="2" s="1"/>
  <c r="E778" i="2"/>
  <c r="G778" i="2" s="1"/>
  <c r="E757" i="2"/>
  <c r="G757" i="2" s="1"/>
  <c r="E743" i="2"/>
  <c r="G743" i="2" s="1"/>
  <c r="E740" i="2"/>
  <c r="G740" i="2" s="1"/>
  <c r="E754" i="2"/>
  <c r="G754" i="2" s="1"/>
  <c r="E822" i="2"/>
  <c r="G822" i="2" s="1"/>
  <c r="E780" i="2"/>
  <c r="G780" i="2" s="1"/>
  <c r="E726" i="2"/>
  <c r="G726" i="2" s="1"/>
  <c r="E819" i="2"/>
  <c r="G819" i="2" s="1"/>
  <c r="E732" i="2"/>
  <c r="G732" i="2" s="1"/>
  <c r="E771" i="2"/>
  <c r="G771" i="2" s="1"/>
  <c r="E766" i="2"/>
  <c r="G766" i="2" s="1"/>
  <c r="E741" i="2"/>
  <c r="G741" i="2" s="1"/>
  <c r="E721" i="2"/>
  <c r="G721" i="2" s="1"/>
  <c r="E817" i="2"/>
  <c r="G817" i="2" s="1"/>
  <c r="E725" i="2"/>
  <c r="G725" i="2" s="1"/>
  <c r="E820" i="2"/>
  <c r="G820" i="2" s="1"/>
  <c r="E825" i="2"/>
  <c r="G825" i="2" s="1"/>
  <c r="E813" i="2"/>
  <c r="G813" i="2" s="1"/>
  <c r="E733" i="2"/>
  <c r="G733" i="2" s="1"/>
  <c r="E722" i="2"/>
  <c r="G722" i="2" s="1"/>
  <c r="E786" i="2"/>
  <c r="G786" i="2" s="1"/>
  <c r="E764" i="2"/>
  <c r="G764" i="2" s="1"/>
  <c r="E805" i="2"/>
  <c r="G805" i="2" s="1"/>
  <c r="E788" i="2"/>
  <c r="G788" i="2" s="1"/>
  <c r="E723" i="2"/>
  <c r="G723" i="2" s="1"/>
  <c r="E711" i="2"/>
  <c r="G711" i="2" s="1"/>
  <c r="E735" i="2"/>
  <c r="G735" i="2" s="1"/>
  <c r="E708" i="2"/>
  <c r="G708" i="2" s="1"/>
  <c r="E715" i="2"/>
  <c r="G715" i="2" s="1"/>
  <c r="E705" i="2"/>
  <c r="G705" i="2" s="1"/>
  <c r="E809" i="2"/>
  <c r="G809" i="2" s="1"/>
  <c r="E774" i="2"/>
  <c r="G774" i="2" s="1"/>
  <c r="E751" i="2"/>
  <c r="G751" i="2" s="1"/>
  <c r="E756" i="2"/>
  <c r="G756" i="2" s="1"/>
  <c r="E718" i="2"/>
  <c r="G718" i="2" s="1"/>
  <c r="E745" i="2"/>
  <c r="G745" i="2" s="1"/>
  <c r="E714" i="2"/>
  <c r="G714" i="2" s="1"/>
  <c r="E781" i="2"/>
  <c r="G781" i="2" s="1"/>
  <c r="E827" i="2"/>
  <c r="G827" i="2" s="1"/>
  <c r="E802" i="2"/>
  <c r="G802" i="2" s="1"/>
  <c r="E791" i="2"/>
  <c r="G791" i="2" s="1"/>
  <c r="E752" i="2"/>
  <c r="G752" i="2" s="1"/>
  <c r="E716" i="2"/>
  <c r="G716" i="2" s="1"/>
  <c r="E734" i="2"/>
  <c r="G734" i="2" s="1"/>
  <c r="E731" i="2"/>
  <c r="G731" i="2" s="1"/>
  <c r="E799" i="2"/>
  <c r="G799" i="2" s="1"/>
  <c r="E792" i="2"/>
  <c r="G792" i="2" s="1"/>
  <c r="E775" i="2"/>
  <c r="G775" i="2" s="1"/>
  <c r="E729" i="2"/>
  <c r="G729" i="2" s="1"/>
  <c r="E739" i="2"/>
  <c r="G739" i="2" s="1"/>
  <c r="E806" i="2"/>
  <c r="G806" i="2" s="1"/>
  <c r="E773" i="2"/>
  <c r="G773" i="2" s="1"/>
  <c r="E790" i="2"/>
  <c r="G790" i="2" s="1"/>
  <c r="E772" i="2"/>
  <c r="G772" i="2" s="1"/>
  <c r="E762" i="2"/>
  <c r="G762" i="2" s="1"/>
  <c r="E710" i="2"/>
  <c r="G710" i="2" s="1"/>
  <c r="E795" i="2"/>
  <c r="G795" i="2" s="1"/>
  <c r="E804" i="2"/>
  <c r="G804" i="2" s="1"/>
  <c r="E801" i="2"/>
  <c r="G801" i="2" s="1"/>
  <c r="E770" i="2"/>
  <c r="G770" i="2" s="1"/>
  <c r="E777" i="2"/>
  <c r="G777" i="2" s="1"/>
  <c r="E719" i="2"/>
  <c r="G719" i="2" s="1"/>
  <c r="E831" i="2"/>
  <c r="G831" i="2" s="1"/>
  <c r="E829" i="2"/>
  <c r="G829" i="2" s="1"/>
  <c r="E826" i="2"/>
  <c r="G826" i="2" s="1"/>
  <c r="I6" i="4"/>
  <c r="E803" i="2"/>
  <c r="G803" i="2" s="1"/>
  <c r="E810" i="2"/>
  <c r="G810" i="2" s="1"/>
  <c r="E783" i="2"/>
  <c r="G783" i="2" s="1"/>
  <c r="E724" i="2"/>
  <c r="G724" i="2" s="1"/>
  <c r="E769" i="2"/>
  <c r="G769" i="2" s="1"/>
  <c r="E720" i="2"/>
  <c r="G720" i="2" s="1"/>
  <c r="E765" i="2"/>
  <c r="G765" i="2" s="1"/>
  <c r="E821" i="2"/>
  <c r="G821" i="2" s="1"/>
  <c r="E797" i="2"/>
  <c r="G797" i="2" s="1"/>
  <c r="E779" i="2"/>
  <c r="G779" i="2" s="1"/>
  <c r="E736" i="2"/>
  <c r="G736" i="2" s="1"/>
  <c r="E747" i="2"/>
  <c r="G747" i="2" s="1"/>
  <c r="E768" i="2"/>
  <c r="G768" i="2" s="1"/>
  <c r="E776" i="2"/>
  <c r="G776" i="2" s="1"/>
  <c r="E728" i="2"/>
  <c r="G728" i="2" s="1"/>
  <c r="E812" i="2"/>
  <c r="G812" i="2" s="1"/>
  <c r="E737" i="2"/>
  <c r="G737" i="2" s="1"/>
  <c r="E742" i="2"/>
  <c r="G742" i="2" s="1"/>
  <c r="E785" i="2"/>
  <c r="G785" i="2" s="1"/>
  <c r="E755" i="2"/>
  <c r="G755" i="2" s="1"/>
  <c r="E842" i="2"/>
  <c r="E760" i="2"/>
  <c r="G760" i="2" s="1"/>
  <c r="E746" i="2"/>
  <c r="G746" i="2" s="1"/>
  <c r="E793" i="2"/>
  <c r="G793" i="2" s="1"/>
  <c r="E814" i="2"/>
  <c r="G814" i="2" s="1"/>
  <c r="E750" i="2"/>
  <c r="G750" i="2" s="1"/>
  <c r="E758" i="2"/>
  <c r="G758" i="2" s="1"/>
  <c r="E784" i="2"/>
  <c r="G784" i="2" s="1"/>
  <c r="E782" i="2"/>
  <c r="G782" i="2" s="1"/>
  <c r="E824" i="2"/>
  <c r="G824" i="2" s="1"/>
  <c r="E828" i="2"/>
  <c r="G828" i="2" s="1"/>
  <c r="E837" i="2"/>
  <c r="G837" i="2" s="1"/>
  <c r="E830" i="2"/>
  <c r="G830" i="2" s="1"/>
  <c r="E608" i="2"/>
  <c r="G608" i="2" s="1"/>
  <c r="E846" i="2"/>
  <c r="I11" i="4"/>
  <c r="E702" i="2"/>
  <c r="G702" i="2" s="1"/>
  <c r="I7" i="4"/>
  <c r="E30" i="2"/>
  <c r="G30" i="2" s="1"/>
  <c r="E32" i="2"/>
  <c r="G32" i="2" s="1"/>
  <c r="E34" i="2"/>
  <c r="G34" i="2" s="1"/>
  <c r="E36" i="2"/>
  <c r="G36" i="2" s="1"/>
  <c r="E38" i="2"/>
  <c r="G38" i="2" s="1"/>
  <c r="E40" i="2"/>
  <c r="G40" i="2" s="1"/>
  <c r="E42" i="2"/>
  <c r="G42" i="2" s="1"/>
  <c r="E31" i="2"/>
  <c r="G31" i="2" s="1"/>
  <c r="E33" i="2"/>
  <c r="G33" i="2" s="1"/>
  <c r="E35" i="2"/>
  <c r="G35" i="2" s="1"/>
  <c r="E37" i="2"/>
  <c r="G37" i="2" s="1"/>
  <c r="E39" i="2"/>
  <c r="G39" i="2" s="1"/>
  <c r="E41" i="2"/>
  <c r="G41" i="2" s="1"/>
  <c r="E44" i="2"/>
  <c r="G44" i="2" s="1"/>
  <c r="E52" i="2"/>
  <c r="G52" i="2" s="1"/>
  <c r="E60" i="2"/>
  <c r="G60" i="2" s="1"/>
  <c r="E49" i="2"/>
  <c r="G49" i="2" s="1"/>
  <c r="E50" i="2"/>
  <c r="G50" i="2" s="1"/>
  <c r="E45" i="2"/>
  <c r="G45" i="2" s="1"/>
  <c r="E53" i="2"/>
  <c r="G53" i="2" s="1"/>
  <c r="E61" i="2"/>
  <c r="G61" i="2" s="1"/>
  <c r="E47" i="2"/>
  <c r="G47" i="2" s="1"/>
  <c r="E58" i="2"/>
  <c r="G58" i="2" s="1"/>
  <c r="E43" i="2"/>
  <c r="G43" i="2" s="1"/>
  <c r="E46" i="2"/>
  <c r="G46" i="2" s="1"/>
  <c r="E54" i="2"/>
  <c r="G54" i="2" s="1"/>
  <c r="E55" i="2"/>
  <c r="G55" i="2" s="1"/>
  <c r="E59" i="2"/>
  <c r="G59" i="2" s="1"/>
  <c r="E48" i="2"/>
  <c r="G48" i="2" s="1"/>
  <c r="E56" i="2"/>
  <c r="G56" i="2" s="1"/>
  <c r="E29" i="2"/>
  <c r="G29" i="2" s="1"/>
  <c r="E57" i="2"/>
  <c r="G57" i="2" s="1"/>
  <c r="E51" i="2"/>
  <c r="G51" i="2" s="1"/>
  <c r="E700" i="2"/>
  <c r="G700" i="2" s="1"/>
  <c r="E701" i="2"/>
  <c r="G701" i="2" s="1"/>
  <c r="E8" i="2"/>
  <c r="G8" i="2" s="1"/>
  <c r="E14" i="2"/>
  <c r="G14" i="2" s="1"/>
  <c r="E9" i="2"/>
  <c r="G9" i="2" s="1"/>
  <c r="E17" i="2"/>
  <c r="G17" i="2" s="1"/>
  <c r="E12" i="2"/>
  <c r="G12" i="2" s="1"/>
  <c r="E18" i="2"/>
  <c r="G18" i="2" s="1"/>
  <c r="E11" i="2"/>
  <c r="G11" i="2" s="1"/>
  <c r="E15" i="2"/>
  <c r="G15" i="2" s="1"/>
  <c r="E10" i="2"/>
  <c r="G10" i="2" s="1"/>
  <c r="E13" i="2"/>
  <c r="G13" i="2" s="1"/>
  <c r="E16" i="2"/>
  <c r="G16" i="2" s="1"/>
  <c r="E695" i="2"/>
  <c r="G695" i="2" s="1"/>
  <c r="E697" i="2"/>
  <c r="G697" i="2" s="1"/>
  <c r="E696" i="2"/>
  <c r="G696" i="2" s="1"/>
  <c r="E19" i="2"/>
  <c r="G19" i="2" s="1"/>
  <c r="E22" i="2"/>
  <c r="G22" i="2" s="1"/>
  <c r="E20" i="2"/>
  <c r="G20" i="2" s="1"/>
  <c r="E21" i="2"/>
  <c r="G21" i="2" s="1"/>
  <c r="E699" i="2"/>
  <c r="G699" i="2" s="1"/>
  <c r="E73" i="2"/>
  <c r="G73" i="2" s="1"/>
  <c r="E74" i="2"/>
  <c r="G74" i="2" s="1"/>
  <c r="E75" i="2"/>
  <c r="G75" i="2" s="1"/>
  <c r="E76" i="2"/>
  <c r="G76" i="2" s="1"/>
  <c r="E128" i="2"/>
  <c r="G128" i="2" s="1"/>
  <c r="E122" i="2"/>
  <c r="G122" i="2" s="1"/>
  <c r="E123" i="2"/>
  <c r="G123" i="2" s="1"/>
  <c r="E125" i="2"/>
  <c r="G125" i="2" s="1"/>
  <c r="E124" i="2"/>
  <c r="G124" i="2" s="1"/>
  <c r="E127" i="2"/>
  <c r="G127" i="2" s="1"/>
  <c r="E121" i="2"/>
  <c r="G121" i="2" s="1"/>
  <c r="E129" i="2"/>
  <c r="G129" i="2" s="1"/>
  <c r="E126" i="2"/>
  <c r="G126" i="2" s="1"/>
  <c r="E694" i="2"/>
  <c r="G694" i="2" s="1"/>
  <c r="E698" i="2"/>
  <c r="G698" i="2" s="1"/>
  <c r="E28" i="2"/>
  <c r="G28" i="2" s="1"/>
  <c r="E592" i="2"/>
  <c r="G592" i="2" s="1"/>
  <c r="E594" i="2"/>
  <c r="G594" i="2" s="1"/>
  <c r="E596" i="2"/>
  <c r="G596" i="2" s="1"/>
  <c r="E598" i="2"/>
  <c r="G598" i="2" s="1"/>
  <c r="E600" i="2"/>
  <c r="G600" i="2" s="1"/>
  <c r="E602" i="2"/>
  <c r="G602" i="2" s="1"/>
  <c r="E593" i="2"/>
  <c r="G593" i="2" s="1"/>
  <c r="E595" i="2"/>
  <c r="G595" i="2" s="1"/>
  <c r="E597" i="2"/>
  <c r="G597" i="2" s="1"/>
  <c r="E599" i="2"/>
  <c r="G599" i="2" s="1"/>
  <c r="E601" i="2"/>
  <c r="G601" i="2" s="1"/>
  <c r="E603" i="2"/>
  <c r="G603" i="2" s="1"/>
  <c r="G844" i="2"/>
  <c r="E660" i="2"/>
  <c r="G660" i="2" s="1"/>
  <c r="E703" i="2"/>
  <c r="G703" i="2" s="1"/>
  <c r="E135" i="2"/>
  <c r="G135" i="2" s="1"/>
  <c r="E606" i="2"/>
  <c r="G606" i="2" s="1"/>
  <c r="E604" i="2"/>
  <c r="G604" i="2" s="1"/>
  <c r="E591" i="2"/>
  <c r="G591" i="2" s="1"/>
  <c r="E589" i="2"/>
  <c r="G589" i="2" s="1"/>
  <c r="E587" i="2"/>
  <c r="G587" i="2" s="1"/>
  <c r="E585" i="2"/>
  <c r="G585" i="2" s="1"/>
  <c r="E590" i="2"/>
  <c r="G590" i="2" s="1"/>
  <c r="E580" i="2"/>
  <c r="G580" i="2" s="1"/>
  <c r="E578" i="2"/>
  <c r="G578" i="2" s="1"/>
  <c r="E566" i="2"/>
  <c r="G566" i="2" s="1"/>
  <c r="E588" i="2"/>
  <c r="G588" i="2" s="1"/>
  <c r="E583" i="2"/>
  <c r="G583" i="2" s="1"/>
  <c r="E581" i="2"/>
  <c r="G581" i="2" s="1"/>
  <c r="E579" i="2"/>
  <c r="G579" i="2" s="1"/>
  <c r="E577" i="2"/>
  <c r="G577" i="2" s="1"/>
  <c r="E575" i="2"/>
  <c r="G575" i="2" s="1"/>
  <c r="E573" i="2"/>
  <c r="G573" i="2" s="1"/>
  <c r="E571" i="2"/>
  <c r="G571" i="2" s="1"/>
  <c r="E569" i="2"/>
  <c r="G569" i="2" s="1"/>
  <c r="E567" i="2"/>
  <c r="G567" i="2" s="1"/>
  <c r="E565" i="2"/>
  <c r="G565" i="2" s="1"/>
  <c r="E563" i="2"/>
  <c r="G563" i="2" s="1"/>
  <c r="E561" i="2"/>
  <c r="G561" i="2" s="1"/>
  <c r="E559" i="2"/>
  <c r="G559" i="2" s="1"/>
  <c r="E557" i="2"/>
  <c r="G557" i="2" s="1"/>
  <c r="E555" i="2"/>
  <c r="G555" i="2" s="1"/>
  <c r="E553" i="2"/>
  <c r="G553" i="2" s="1"/>
  <c r="E551" i="2"/>
  <c r="G551" i="2" s="1"/>
  <c r="E549" i="2"/>
  <c r="G549" i="2" s="1"/>
  <c r="E547" i="2"/>
  <c r="G547" i="2" s="1"/>
  <c r="E545" i="2"/>
  <c r="G545" i="2" s="1"/>
  <c r="E543" i="2"/>
  <c r="G543" i="2" s="1"/>
  <c r="E541" i="2"/>
  <c r="G541" i="2" s="1"/>
  <c r="E539" i="2"/>
  <c r="G539" i="2" s="1"/>
  <c r="E537" i="2"/>
  <c r="G537" i="2" s="1"/>
  <c r="E535" i="2"/>
  <c r="G535" i="2" s="1"/>
  <c r="E533" i="2"/>
  <c r="G533" i="2" s="1"/>
  <c r="E531" i="2"/>
  <c r="G531" i="2" s="1"/>
  <c r="E529" i="2"/>
  <c r="G529" i="2" s="1"/>
  <c r="E527" i="2"/>
  <c r="G527" i="2" s="1"/>
  <c r="E525" i="2"/>
  <c r="G525" i="2" s="1"/>
  <c r="E523" i="2"/>
  <c r="G523" i="2" s="1"/>
  <c r="E521" i="2"/>
  <c r="G521" i="2" s="1"/>
  <c r="E519" i="2"/>
  <c r="G519" i="2" s="1"/>
  <c r="E582" i="2"/>
  <c r="G582" i="2" s="1"/>
  <c r="E574" i="2"/>
  <c r="G574" i="2" s="1"/>
  <c r="E572" i="2"/>
  <c r="G572" i="2" s="1"/>
  <c r="E570" i="2"/>
  <c r="G570" i="2" s="1"/>
  <c r="E568" i="2"/>
  <c r="G568" i="2" s="1"/>
  <c r="E605" i="2"/>
  <c r="G605" i="2" s="1"/>
  <c r="E586" i="2"/>
  <c r="G586" i="2" s="1"/>
  <c r="E584" i="2"/>
  <c r="G584" i="2" s="1"/>
  <c r="E576" i="2"/>
  <c r="G576" i="2" s="1"/>
  <c r="E564" i="2"/>
  <c r="G564" i="2" s="1"/>
  <c r="E556" i="2"/>
  <c r="G556" i="2" s="1"/>
  <c r="E548" i="2"/>
  <c r="G548" i="2" s="1"/>
  <c r="E540" i="2"/>
  <c r="G540" i="2" s="1"/>
  <c r="E532" i="2"/>
  <c r="G532" i="2" s="1"/>
  <c r="E524" i="2"/>
  <c r="G524" i="2" s="1"/>
  <c r="E542" i="2"/>
  <c r="G542" i="2" s="1"/>
  <c r="E534" i="2"/>
  <c r="G534" i="2" s="1"/>
  <c r="E562" i="2"/>
  <c r="G562" i="2" s="1"/>
  <c r="E554" i="2"/>
  <c r="G554" i="2" s="1"/>
  <c r="E546" i="2"/>
  <c r="G546" i="2" s="1"/>
  <c r="E538" i="2"/>
  <c r="G538" i="2" s="1"/>
  <c r="E530" i="2"/>
  <c r="G530" i="2" s="1"/>
  <c r="E522" i="2"/>
  <c r="G522" i="2" s="1"/>
  <c r="E544" i="2"/>
  <c r="G544" i="2" s="1"/>
  <c r="E536" i="2"/>
  <c r="G536" i="2" s="1"/>
  <c r="E528" i="2"/>
  <c r="G528" i="2" s="1"/>
  <c r="E520" i="2"/>
  <c r="G520" i="2" s="1"/>
  <c r="E558" i="2"/>
  <c r="G558" i="2" s="1"/>
  <c r="E526" i="2"/>
  <c r="G526" i="2" s="1"/>
  <c r="E560" i="2"/>
  <c r="G560" i="2" s="1"/>
  <c r="E552" i="2"/>
  <c r="G552" i="2" s="1"/>
  <c r="E550" i="2"/>
  <c r="G550" i="2" s="1"/>
  <c r="E87" i="2"/>
  <c r="G87" i="2" s="1"/>
  <c r="E390" i="2"/>
  <c r="G390" i="2" s="1"/>
  <c r="E5" i="2"/>
  <c r="G5" i="2" s="1"/>
  <c r="E214" i="2"/>
  <c r="G214" i="2" s="1"/>
  <c r="E224" i="2"/>
  <c r="G224" i="2" s="1"/>
  <c r="E86" i="2"/>
  <c r="G86" i="2" s="1"/>
  <c r="E94" i="2"/>
  <c r="G94" i="2" s="1"/>
  <c r="E394" i="2"/>
  <c r="G394" i="2" s="1"/>
  <c r="E157" i="2"/>
  <c r="G157" i="2" s="1"/>
  <c r="E109" i="2"/>
  <c r="G109" i="2" s="1"/>
  <c r="E190" i="2"/>
  <c r="G190" i="2" s="1"/>
  <c r="E64" i="2"/>
  <c r="G64" i="2" s="1"/>
  <c r="E315" i="2"/>
  <c r="G315" i="2" s="1"/>
  <c r="E318" i="2"/>
  <c r="G318" i="2" s="1"/>
  <c r="E101" i="2"/>
  <c r="G101" i="2" s="1"/>
  <c r="E279" i="2"/>
  <c r="G279" i="2" s="1"/>
  <c r="E351" i="2"/>
  <c r="G351" i="2" s="1"/>
  <c r="E96" i="2"/>
  <c r="G96" i="2" s="1"/>
  <c r="E146" i="2"/>
  <c r="G146" i="2" s="1"/>
  <c r="E364" i="2"/>
  <c r="G364" i="2" s="1"/>
  <c r="E280" i="2"/>
  <c r="G280" i="2" s="1"/>
  <c r="E308" i="2"/>
  <c r="G308" i="2" s="1"/>
  <c r="E85" i="2"/>
  <c r="G85" i="2" s="1"/>
  <c r="E192" i="2"/>
  <c r="G192" i="2" s="1"/>
  <c r="E370" i="2"/>
  <c r="G370" i="2" s="1"/>
  <c r="E7" i="2"/>
  <c r="G7" i="2" s="1"/>
  <c r="E246" i="2"/>
  <c r="G246" i="2" s="1"/>
  <c r="E266" i="2"/>
  <c r="G266" i="2" s="1"/>
  <c r="E238" i="2"/>
  <c r="G238" i="2" s="1"/>
  <c r="E358" i="2"/>
  <c r="G358" i="2" s="1"/>
  <c r="E191" i="2"/>
  <c r="G191" i="2" s="1"/>
  <c r="E259" i="2"/>
  <c r="G259" i="2" s="1"/>
  <c r="E72" i="2"/>
  <c r="G72" i="2" s="1"/>
  <c r="E114" i="2"/>
  <c r="G114" i="2" s="1"/>
  <c r="E213" i="2"/>
  <c r="G213" i="2" s="1"/>
  <c r="E256" i="2"/>
  <c r="G256" i="2" s="1"/>
  <c r="E492" i="2"/>
  <c r="G492" i="2" s="1"/>
  <c r="E443" i="2"/>
  <c r="G443" i="2" s="1"/>
  <c r="E457" i="2"/>
  <c r="G457" i="2" s="1"/>
  <c r="E437" i="2"/>
  <c r="G437" i="2" s="1"/>
  <c r="E455" i="2"/>
  <c r="G455" i="2" s="1"/>
  <c r="E454" i="2"/>
  <c r="G454" i="2" s="1"/>
  <c r="E515" i="2"/>
  <c r="G515" i="2" s="1"/>
  <c r="E510" i="2"/>
  <c r="G510" i="2" s="1"/>
  <c r="E505" i="2"/>
  <c r="G505" i="2" s="1"/>
  <c r="E501" i="2"/>
  <c r="G501" i="2" s="1"/>
  <c r="E483" i="2"/>
  <c r="G483" i="2" s="1"/>
  <c r="E479" i="2"/>
  <c r="G479" i="2" s="1"/>
  <c r="E411" i="2"/>
  <c r="G411" i="2" s="1"/>
  <c r="E401" i="2"/>
  <c r="G401" i="2" s="1"/>
  <c r="E404" i="2"/>
  <c r="G404" i="2" s="1"/>
  <c r="E397" i="2"/>
  <c r="G397" i="2" s="1"/>
  <c r="E405" i="2"/>
  <c r="G405" i="2" s="1"/>
  <c r="E475" i="2"/>
  <c r="G475" i="2" s="1"/>
  <c r="E467" i="2"/>
  <c r="G467" i="2" s="1"/>
  <c r="E459" i="2"/>
  <c r="G459" i="2" s="1"/>
  <c r="E419" i="2"/>
  <c r="G419" i="2" s="1"/>
  <c r="E472" i="2"/>
  <c r="G472" i="2" s="1"/>
  <c r="E464" i="2"/>
  <c r="G464" i="2" s="1"/>
  <c r="E424" i="2"/>
  <c r="G424" i="2" s="1"/>
  <c r="E416" i="2"/>
  <c r="G416" i="2" s="1"/>
  <c r="E374" i="2"/>
  <c r="G374" i="2" s="1"/>
  <c r="E372" i="2"/>
  <c r="G372" i="2" s="1"/>
  <c r="E376" i="2"/>
  <c r="G376" i="2" s="1"/>
  <c r="E145" i="2"/>
  <c r="G145" i="2" s="1"/>
  <c r="E161" i="2"/>
  <c r="G161" i="2" s="1"/>
  <c r="E168" i="2"/>
  <c r="G168" i="2" s="1"/>
  <c r="E136" i="2"/>
  <c r="G136" i="2" s="1"/>
  <c r="E176" i="2"/>
  <c r="G176" i="2" s="1"/>
  <c r="E139" i="2"/>
  <c r="G139" i="2" s="1"/>
  <c r="E155" i="2"/>
  <c r="G155" i="2" s="1"/>
  <c r="E171" i="2"/>
  <c r="G171" i="2" s="1"/>
  <c r="E134" i="2"/>
  <c r="G134" i="2" s="1"/>
  <c r="E150" i="2"/>
  <c r="G150" i="2" s="1"/>
  <c r="E166" i="2"/>
  <c r="G166" i="2" s="1"/>
  <c r="E160" i="2"/>
  <c r="G160" i="2" s="1"/>
  <c r="E115" i="2"/>
  <c r="G115" i="2" s="1"/>
  <c r="E220" i="2"/>
  <c r="G220" i="2" s="1"/>
  <c r="E275" i="2"/>
  <c r="G275" i="2" s="1"/>
  <c r="E239" i="2"/>
  <c r="G239" i="2" s="1"/>
  <c r="E243" i="2"/>
  <c r="G243" i="2" s="1"/>
  <c r="E202" i="2"/>
  <c r="G202" i="2" s="1"/>
  <c r="E346" i="2"/>
  <c r="G346" i="2" s="1"/>
  <c r="E360" i="2"/>
  <c r="G360" i="2" s="1"/>
  <c r="E111" i="2"/>
  <c r="G111" i="2" s="1"/>
  <c r="E316" i="2"/>
  <c r="G316" i="2" s="1"/>
  <c r="E334" i="2"/>
  <c r="G334" i="2" s="1"/>
  <c r="E88" i="2"/>
  <c r="G88" i="2" s="1"/>
  <c r="E274" i="2"/>
  <c r="G274" i="2" s="1"/>
  <c r="E62" i="2"/>
  <c r="G62" i="2" s="1"/>
  <c r="E63" i="2"/>
  <c r="G63" i="2" s="1"/>
  <c r="E178" i="2"/>
  <c r="G178" i="2" s="1"/>
  <c r="E93" i="2"/>
  <c r="G93" i="2" s="1"/>
  <c r="E276" i="2"/>
  <c r="G276" i="2" s="1"/>
  <c r="E298" i="2"/>
  <c r="G298" i="2" s="1"/>
  <c r="E216" i="2"/>
  <c r="G216" i="2" s="1"/>
  <c r="E184" i="2"/>
  <c r="G184" i="2" s="1"/>
  <c r="E65" i="2"/>
  <c r="G65" i="2" s="1"/>
  <c r="E180" i="2"/>
  <c r="G180" i="2" s="1"/>
  <c r="E207" i="2"/>
  <c r="G207" i="2" s="1"/>
  <c r="E348" i="2"/>
  <c r="G348" i="2" s="1"/>
  <c r="E219" i="2"/>
  <c r="G219" i="2" s="1"/>
  <c r="E340" i="2"/>
  <c r="G340" i="2" s="1"/>
  <c r="E3" i="2"/>
  <c r="G3" i="2" s="1"/>
  <c r="E185" i="2"/>
  <c r="G185" i="2" s="1"/>
  <c r="E336" i="2"/>
  <c r="G336" i="2" s="1"/>
  <c r="E260" i="2"/>
  <c r="G260" i="2" s="1"/>
  <c r="E183" i="2"/>
  <c r="G183" i="2" s="1"/>
  <c r="E267" i="2"/>
  <c r="G267" i="2" s="1"/>
  <c r="E333" i="2"/>
  <c r="G333" i="2" s="1"/>
  <c r="E89" i="2"/>
  <c r="G89" i="2" s="1"/>
  <c r="E187" i="2"/>
  <c r="G187" i="2" s="1"/>
  <c r="E71" i="2"/>
  <c r="G71" i="2" s="1"/>
  <c r="E339" i="2"/>
  <c r="G339" i="2" s="1"/>
  <c r="E77" i="2"/>
  <c r="G77" i="2" s="1"/>
  <c r="E205" i="2"/>
  <c r="G205" i="2" s="1"/>
  <c r="E354" i="2"/>
  <c r="G354" i="2" s="1"/>
  <c r="E357" i="2"/>
  <c r="G357" i="2" s="1"/>
  <c r="E110" i="2"/>
  <c r="G110" i="2" s="1"/>
  <c r="E235" i="2"/>
  <c r="G235" i="2" s="1"/>
  <c r="E440" i="2"/>
  <c r="G440" i="2" s="1"/>
  <c r="E430" i="2"/>
  <c r="G430" i="2" s="1"/>
  <c r="E436" i="2"/>
  <c r="G436" i="2" s="1"/>
  <c r="E445" i="2"/>
  <c r="G445" i="2" s="1"/>
  <c r="E434" i="2"/>
  <c r="G434" i="2" s="1"/>
  <c r="E513" i="2"/>
  <c r="G513" i="2" s="1"/>
  <c r="E509" i="2"/>
  <c r="G509" i="2" s="1"/>
  <c r="E504" i="2"/>
  <c r="G504" i="2" s="1"/>
  <c r="E500" i="2"/>
  <c r="G500" i="2" s="1"/>
  <c r="E482" i="2"/>
  <c r="G482" i="2" s="1"/>
  <c r="E400" i="2"/>
  <c r="G400" i="2" s="1"/>
  <c r="E409" i="2"/>
  <c r="G409" i="2" s="1"/>
  <c r="E402" i="2"/>
  <c r="G402" i="2" s="1"/>
  <c r="E398" i="2"/>
  <c r="G398" i="2" s="1"/>
  <c r="E478" i="2"/>
  <c r="G478" i="2" s="1"/>
  <c r="E473" i="2"/>
  <c r="G473" i="2" s="1"/>
  <c r="E465" i="2"/>
  <c r="G465" i="2" s="1"/>
  <c r="E425" i="2"/>
  <c r="G425" i="2" s="1"/>
  <c r="E417" i="2"/>
  <c r="G417" i="2" s="1"/>
  <c r="E470" i="2"/>
  <c r="G470" i="2" s="1"/>
  <c r="E462" i="2"/>
  <c r="G462" i="2" s="1"/>
  <c r="E422" i="2"/>
  <c r="G422" i="2" s="1"/>
  <c r="E395" i="2"/>
  <c r="G395" i="2" s="1"/>
  <c r="E377" i="2"/>
  <c r="G377" i="2" s="1"/>
  <c r="E380" i="2"/>
  <c r="G380" i="2" s="1"/>
  <c r="E170" i="2"/>
  <c r="G170" i="2" s="1"/>
  <c r="E133" i="2"/>
  <c r="G133" i="2" s="1"/>
  <c r="E149" i="2"/>
  <c r="G149" i="2" s="1"/>
  <c r="E165" i="2"/>
  <c r="G165" i="2" s="1"/>
  <c r="E172" i="2"/>
  <c r="G172" i="2" s="1"/>
  <c r="E140" i="2"/>
  <c r="G140" i="2" s="1"/>
  <c r="E119" i="2"/>
  <c r="G119" i="2" s="1"/>
  <c r="E143" i="2"/>
  <c r="G143" i="2" s="1"/>
  <c r="E159" i="2"/>
  <c r="G159" i="2" s="1"/>
  <c r="E175" i="2"/>
  <c r="G175" i="2" s="1"/>
  <c r="E138" i="2"/>
  <c r="G138" i="2" s="1"/>
  <c r="E154" i="2"/>
  <c r="G154" i="2" s="1"/>
  <c r="E174" i="2"/>
  <c r="G174" i="2" s="1"/>
  <c r="E325" i="2"/>
  <c r="G325" i="2" s="1"/>
  <c r="E285" i="2"/>
  <c r="G285" i="2" s="1"/>
  <c r="E212" i="2"/>
  <c r="G212" i="2" s="1"/>
  <c r="E103" i="2"/>
  <c r="G103" i="2" s="1"/>
  <c r="E345" i="2"/>
  <c r="G345" i="2" s="1"/>
  <c r="E206" i="2"/>
  <c r="G206" i="2" s="1"/>
  <c r="E317" i="2"/>
  <c r="G317" i="2" s="1"/>
  <c r="E265" i="2"/>
  <c r="G265" i="2" s="1"/>
  <c r="E307" i="2"/>
  <c r="G307" i="2" s="1"/>
  <c r="E79" i="2"/>
  <c r="G79" i="2" s="1"/>
  <c r="E304" i="2"/>
  <c r="G304" i="2" s="1"/>
  <c r="E330" i="2"/>
  <c r="G330" i="2" s="1"/>
  <c r="E99" i="2"/>
  <c r="G99" i="2" s="1"/>
  <c r="E277" i="2"/>
  <c r="G277" i="2" s="1"/>
  <c r="E288" i="2"/>
  <c r="G288" i="2" s="1"/>
  <c r="E338" i="2"/>
  <c r="G338" i="2" s="1"/>
  <c r="E294" i="2"/>
  <c r="G294" i="2" s="1"/>
  <c r="E113" i="2"/>
  <c r="G113" i="2" s="1"/>
  <c r="E81" i="2"/>
  <c r="G81" i="2" s="1"/>
  <c r="E249" i="2"/>
  <c r="G249" i="2" s="1"/>
  <c r="E367" i="2"/>
  <c r="G367" i="2" s="1"/>
  <c r="E350" i="2"/>
  <c r="G350" i="2" s="1"/>
  <c r="E349" i="2"/>
  <c r="G349" i="2" s="1"/>
  <c r="E234" i="2"/>
  <c r="G234" i="2" s="1"/>
  <c r="E284" i="2"/>
  <c r="G284" i="2" s="1"/>
  <c r="E261" i="2"/>
  <c r="G261" i="2" s="1"/>
  <c r="E210" i="2"/>
  <c r="G210" i="2" s="1"/>
  <c r="E278" i="2"/>
  <c r="G278" i="2" s="1"/>
  <c r="E291" i="2"/>
  <c r="G291" i="2" s="1"/>
  <c r="E69" i="2"/>
  <c r="G69" i="2" s="1"/>
  <c r="E116" i="2"/>
  <c r="G116" i="2" s="1"/>
  <c r="E241" i="2"/>
  <c r="G241" i="2" s="1"/>
  <c r="E242" i="2"/>
  <c r="G242" i="2" s="1"/>
  <c r="E197" i="2"/>
  <c r="G197" i="2" s="1"/>
  <c r="E847" i="2"/>
  <c r="E258" i="2"/>
  <c r="G258" i="2" s="1"/>
  <c r="E321" i="2"/>
  <c r="G321" i="2" s="1"/>
  <c r="E369" i="2"/>
  <c r="G369" i="2" s="1"/>
  <c r="E117" i="2"/>
  <c r="G117" i="2" s="1"/>
  <c r="E361" i="2"/>
  <c r="G361" i="2" s="1"/>
  <c r="E24" i="2"/>
  <c r="G24" i="2" s="1"/>
  <c r="E91" i="2"/>
  <c r="G91" i="2" s="1"/>
  <c r="E181" i="2"/>
  <c r="G181" i="2" s="1"/>
  <c r="E456" i="2"/>
  <c r="G456" i="2" s="1"/>
  <c r="E433" i="2"/>
  <c r="G433" i="2" s="1"/>
  <c r="E444" i="2"/>
  <c r="G444" i="2" s="1"/>
  <c r="E439" i="2"/>
  <c r="G439" i="2" s="1"/>
  <c r="E442" i="2"/>
  <c r="G442" i="2" s="1"/>
  <c r="E518" i="2"/>
  <c r="G518" i="2" s="1"/>
  <c r="E512" i="2"/>
  <c r="G512" i="2" s="1"/>
  <c r="E508" i="2"/>
  <c r="G508" i="2" s="1"/>
  <c r="E503" i="2"/>
  <c r="G503" i="2" s="1"/>
  <c r="E499" i="2"/>
  <c r="G499" i="2" s="1"/>
  <c r="E481" i="2"/>
  <c r="G481" i="2" s="1"/>
  <c r="E399" i="2"/>
  <c r="G399" i="2" s="1"/>
  <c r="E408" i="2"/>
  <c r="G408" i="2" s="1"/>
  <c r="E403" i="2"/>
  <c r="G403" i="2" s="1"/>
  <c r="E410" i="2"/>
  <c r="G410" i="2" s="1"/>
  <c r="E406" i="2"/>
  <c r="G406" i="2" s="1"/>
  <c r="E477" i="2"/>
  <c r="G477" i="2" s="1"/>
  <c r="E471" i="2"/>
  <c r="G471" i="2" s="1"/>
  <c r="E463" i="2"/>
  <c r="G463" i="2" s="1"/>
  <c r="E423" i="2"/>
  <c r="G423" i="2" s="1"/>
  <c r="E415" i="2"/>
  <c r="G415" i="2" s="1"/>
  <c r="E468" i="2"/>
  <c r="G468" i="2" s="1"/>
  <c r="E460" i="2"/>
  <c r="G460" i="2" s="1"/>
  <c r="E420" i="2"/>
  <c r="G420" i="2" s="1"/>
  <c r="E371" i="2"/>
  <c r="G371" i="2" s="1"/>
  <c r="E375" i="2"/>
  <c r="G375" i="2" s="1"/>
  <c r="E378" i="2"/>
  <c r="G378" i="2" s="1"/>
  <c r="E144" i="2"/>
  <c r="G144" i="2" s="1"/>
  <c r="E137" i="2"/>
  <c r="G137" i="2" s="1"/>
  <c r="E153" i="2"/>
  <c r="G153" i="2" s="1"/>
  <c r="E169" i="2"/>
  <c r="G169" i="2" s="1"/>
  <c r="E120" i="2"/>
  <c r="G120" i="2" s="1"/>
  <c r="E148" i="2"/>
  <c r="G148" i="2" s="1"/>
  <c r="E131" i="2"/>
  <c r="G131" i="2" s="1"/>
  <c r="E147" i="2"/>
  <c r="G147" i="2" s="1"/>
  <c r="E163" i="2"/>
  <c r="G163" i="2" s="1"/>
  <c r="E118" i="2"/>
  <c r="G118" i="2" s="1"/>
  <c r="E142" i="2"/>
  <c r="G142" i="2" s="1"/>
  <c r="E158" i="2"/>
  <c r="G158" i="2" s="1"/>
  <c r="E173" i="2"/>
  <c r="G173" i="2" s="1"/>
  <c r="E328" i="2"/>
  <c r="G328" i="2" s="1"/>
  <c r="E264" i="2"/>
  <c r="G264" i="2" s="1"/>
  <c r="E320" i="2"/>
  <c r="G320" i="2" s="1"/>
  <c r="E107" i="2"/>
  <c r="G107" i="2" s="1"/>
  <c r="E80" i="2"/>
  <c r="G80" i="2" s="1"/>
  <c r="E179" i="2"/>
  <c r="G179" i="2" s="1"/>
  <c r="E272" i="2"/>
  <c r="G272" i="2" s="1"/>
  <c r="E347" i="2"/>
  <c r="G347" i="2" s="1"/>
  <c r="E273" i="2"/>
  <c r="G273" i="2" s="1"/>
  <c r="E200" i="2"/>
  <c r="G200" i="2" s="1"/>
  <c r="E362" i="2"/>
  <c r="G362" i="2" s="1"/>
  <c r="E198" i="2"/>
  <c r="G198" i="2" s="1"/>
  <c r="E301" i="2"/>
  <c r="G301" i="2" s="1"/>
  <c r="E257" i="2"/>
  <c r="G257" i="2" s="1"/>
  <c r="E323" i="2"/>
  <c r="G323" i="2" s="1"/>
  <c r="E104" i="2"/>
  <c r="G104" i="2" s="1"/>
  <c r="E208" i="2"/>
  <c r="G208" i="2" s="1"/>
  <c r="E282" i="2"/>
  <c r="G282" i="2" s="1"/>
  <c r="E27" i="2"/>
  <c r="G27" i="2" s="1"/>
  <c r="E262" i="2"/>
  <c r="G262" i="2" s="1"/>
  <c r="E182" i="2"/>
  <c r="G182" i="2" s="1"/>
  <c r="E337" i="2"/>
  <c r="G337" i="2" s="1"/>
  <c r="E383" i="2"/>
  <c r="G383" i="2" s="1"/>
  <c r="E353" i="2"/>
  <c r="G353" i="2" s="1"/>
  <c r="E106" i="2"/>
  <c r="G106" i="2" s="1"/>
  <c r="E269" i="2"/>
  <c r="G269" i="2" s="1"/>
  <c r="E225" i="2"/>
  <c r="G225" i="2" s="1"/>
  <c r="E90" i="2"/>
  <c r="G90" i="2" s="1"/>
  <c r="E237" i="2"/>
  <c r="G237" i="2" s="1"/>
  <c r="E217" i="2"/>
  <c r="G217" i="2" s="1"/>
  <c r="E222" i="2"/>
  <c r="G222" i="2" s="1"/>
  <c r="E271" i="2"/>
  <c r="G271" i="2" s="1"/>
  <c r="E322" i="2"/>
  <c r="G322" i="2" s="1"/>
  <c r="E384" i="2"/>
  <c r="G384" i="2" s="1"/>
  <c r="E365" i="2"/>
  <c r="G365" i="2" s="1"/>
  <c r="E199" i="2"/>
  <c r="G199" i="2" s="1"/>
  <c r="E233" i="2"/>
  <c r="G233" i="2" s="1"/>
  <c r="E186" i="2"/>
  <c r="G186" i="2" s="1"/>
  <c r="E82" i="2"/>
  <c r="G82" i="2" s="1"/>
  <c r="E201" i="2"/>
  <c r="G201" i="2" s="1"/>
  <c r="E355" i="2"/>
  <c r="G355" i="2" s="1"/>
  <c r="E244" i="2"/>
  <c r="G244" i="2" s="1"/>
  <c r="E26" i="2"/>
  <c r="G26" i="2" s="1"/>
  <c r="E387" i="2"/>
  <c r="G387" i="2" s="1"/>
  <c r="E240" i="2"/>
  <c r="G240" i="2" s="1"/>
  <c r="E196" i="2"/>
  <c r="G196" i="2" s="1"/>
  <c r="E303" i="2"/>
  <c r="G303" i="2" s="1"/>
  <c r="E381" i="2"/>
  <c r="G381" i="2" s="1"/>
  <c r="E319" i="2"/>
  <c r="G319" i="2" s="1"/>
  <c r="E287" i="2"/>
  <c r="G287" i="2" s="1"/>
  <c r="E385" i="2"/>
  <c r="G385" i="2" s="1"/>
  <c r="E341" i="2"/>
  <c r="G341" i="2" s="1"/>
  <c r="E356" i="2"/>
  <c r="G356" i="2" s="1"/>
  <c r="E342" i="2"/>
  <c r="G342" i="2" s="1"/>
  <c r="E295" i="2"/>
  <c r="G295" i="2" s="1"/>
  <c r="E388" i="2"/>
  <c r="G388" i="2" s="1"/>
  <c r="E312" i="2"/>
  <c r="G312" i="2" s="1"/>
  <c r="E245" i="2"/>
  <c r="G245" i="2" s="1"/>
  <c r="E281" i="2"/>
  <c r="G281" i="2" s="1"/>
  <c r="E306" i="2"/>
  <c r="G306" i="2" s="1"/>
  <c r="E209" i="2"/>
  <c r="G209" i="2" s="1"/>
  <c r="E84" i="2"/>
  <c r="G84" i="2" s="1"/>
  <c r="E311" i="2"/>
  <c r="G311" i="2" s="1"/>
  <c r="E229" i="2"/>
  <c r="G229" i="2" s="1"/>
  <c r="E211" i="2"/>
  <c r="G211" i="2" s="1"/>
  <c r="E102" i="2"/>
  <c r="G102" i="2" s="1"/>
  <c r="E68" i="2"/>
  <c r="G68" i="2" s="1"/>
  <c r="E95" i="2"/>
  <c r="G95" i="2" s="1"/>
  <c r="E251" i="2"/>
  <c r="G251" i="2" s="1"/>
  <c r="E226" i="2"/>
  <c r="G226" i="2" s="1"/>
  <c r="E363" i="2"/>
  <c r="G363" i="2" s="1"/>
  <c r="E302" i="2"/>
  <c r="G302" i="2" s="1"/>
  <c r="E314" i="2"/>
  <c r="G314" i="2" s="1"/>
  <c r="E78" i="2"/>
  <c r="G78" i="2" s="1"/>
  <c r="E221" i="2"/>
  <c r="G221" i="2" s="1"/>
  <c r="E344" i="2"/>
  <c r="G344" i="2" s="1"/>
  <c r="E300" i="2"/>
  <c r="G300" i="2" s="1"/>
  <c r="E130" i="2"/>
  <c r="G130" i="2" s="1"/>
  <c r="E156" i="2"/>
  <c r="G156" i="2" s="1"/>
  <c r="E141" i="2"/>
  <c r="G141" i="2" s="1"/>
  <c r="E379" i="2"/>
  <c r="G379" i="2" s="1"/>
  <c r="E474" i="2"/>
  <c r="G474" i="2" s="1"/>
  <c r="E476" i="2"/>
  <c r="G476" i="2" s="1"/>
  <c r="E413" i="2"/>
  <c r="G413" i="2" s="1"/>
  <c r="E484" i="2"/>
  <c r="G484" i="2" s="1"/>
  <c r="E516" i="2"/>
  <c r="G516" i="2" s="1"/>
  <c r="E441" i="2"/>
  <c r="G441" i="2" s="1"/>
  <c r="E396" i="2"/>
  <c r="G396" i="2" s="1"/>
  <c r="E310" i="2"/>
  <c r="G310" i="2" s="1"/>
  <c r="E309" i="2"/>
  <c r="G309" i="2" s="1"/>
  <c r="E253" i="2"/>
  <c r="G253" i="2" s="1"/>
  <c r="E223" i="2"/>
  <c r="G223" i="2" s="1"/>
  <c r="E386" i="2"/>
  <c r="G386" i="2" s="1"/>
  <c r="E188" i="2"/>
  <c r="G188" i="2" s="1"/>
  <c r="E231" i="2"/>
  <c r="G231" i="2" s="1"/>
  <c r="E391" i="2"/>
  <c r="G391" i="2" s="1"/>
  <c r="E204" i="2"/>
  <c r="G204" i="2" s="1"/>
  <c r="E359" i="2"/>
  <c r="G359" i="2" s="1"/>
  <c r="E389" i="2"/>
  <c r="G389" i="2" s="1"/>
  <c r="E289" i="2"/>
  <c r="G289" i="2" s="1"/>
  <c r="E293" i="2"/>
  <c r="G293" i="2" s="1"/>
  <c r="E105" i="2"/>
  <c r="G105" i="2" s="1"/>
  <c r="E368" i="2"/>
  <c r="G368" i="2" s="1"/>
  <c r="E112" i="2"/>
  <c r="G112" i="2" s="1"/>
  <c r="E332" i="2"/>
  <c r="G332" i="2" s="1"/>
  <c r="E203" i="2"/>
  <c r="G203" i="2" s="1"/>
  <c r="E25" i="2"/>
  <c r="G25" i="2" s="1"/>
  <c r="E228" i="2"/>
  <c r="G228" i="2" s="1"/>
  <c r="E327" i="2"/>
  <c r="G327" i="2" s="1"/>
  <c r="E70" i="2"/>
  <c r="G70" i="2" s="1"/>
  <c r="E250" i="2"/>
  <c r="G250" i="2" s="1"/>
  <c r="E335" i="2"/>
  <c r="G335" i="2" s="1"/>
  <c r="E352" i="2"/>
  <c r="G352" i="2" s="1"/>
  <c r="E193" i="2"/>
  <c r="G193" i="2" s="1"/>
  <c r="E247" i="2"/>
  <c r="G247" i="2" s="1"/>
  <c r="E292" i="2"/>
  <c r="G292" i="2" s="1"/>
  <c r="E100" i="2"/>
  <c r="G100" i="2" s="1"/>
  <c r="E230" i="2"/>
  <c r="G230" i="2" s="1"/>
  <c r="E108" i="2"/>
  <c r="G108" i="2" s="1"/>
  <c r="E254" i="2"/>
  <c r="G254" i="2" s="1"/>
  <c r="E189" i="2"/>
  <c r="G189" i="2" s="1"/>
  <c r="E286" i="2"/>
  <c r="G286" i="2" s="1"/>
  <c r="E255" i="2"/>
  <c r="G255" i="2" s="1"/>
  <c r="E177" i="2"/>
  <c r="G177" i="2" s="1"/>
  <c r="E167" i="2"/>
  <c r="G167" i="2" s="1"/>
  <c r="E132" i="2"/>
  <c r="G132" i="2" s="1"/>
  <c r="E152" i="2"/>
  <c r="G152" i="2" s="1"/>
  <c r="E418" i="2"/>
  <c r="G418" i="2" s="1"/>
  <c r="E421" i="2"/>
  <c r="G421" i="2" s="1"/>
  <c r="E414" i="2"/>
  <c r="G414" i="2" s="1"/>
  <c r="E407" i="2"/>
  <c r="G407" i="2" s="1"/>
  <c r="E502" i="2"/>
  <c r="G502" i="2" s="1"/>
  <c r="E450" i="2"/>
  <c r="G450" i="2" s="1"/>
  <c r="E427" i="2"/>
  <c r="G427" i="2" s="1"/>
  <c r="E466" i="2"/>
  <c r="G466" i="2" s="1"/>
  <c r="E469" i="2"/>
  <c r="G469" i="2" s="1"/>
  <c r="E480" i="2"/>
  <c r="G480" i="2" s="1"/>
  <c r="E511" i="2"/>
  <c r="G511" i="2" s="1"/>
  <c r="E429" i="2"/>
  <c r="G429" i="2" s="1"/>
  <c r="E97" i="2"/>
  <c r="G97" i="2" s="1"/>
  <c r="E296" i="2"/>
  <c r="G296" i="2" s="1"/>
  <c r="E195" i="2"/>
  <c r="G195" i="2" s="1"/>
  <c r="E218" i="2"/>
  <c r="G218" i="2" s="1"/>
  <c r="E98" i="2"/>
  <c r="G98" i="2" s="1"/>
  <c r="E392" i="2"/>
  <c r="G392" i="2" s="1"/>
  <c r="E232" i="2"/>
  <c r="G232" i="2" s="1"/>
  <c r="E305" i="2"/>
  <c r="G305" i="2" s="1"/>
  <c r="E23" i="2"/>
  <c r="G23" i="2" s="1"/>
  <c r="E248" i="2"/>
  <c r="G248" i="2" s="1"/>
  <c r="E313" i="2"/>
  <c r="G313" i="2" s="1"/>
  <c r="E343" i="2"/>
  <c r="G343" i="2" s="1"/>
  <c r="E326" i="2"/>
  <c r="G326" i="2" s="1"/>
  <c r="E299" i="2"/>
  <c r="G299" i="2" s="1"/>
  <c r="E252" i="2"/>
  <c r="G252" i="2" s="1"/>
  <c r="E67" i="2"/>
  <c r="G67" i="2" s="1"/>
  <c r="E227" i="2"/>
  <c r="G227" i="2" s="1"/>
  <c r="E382" i="2"/>
  <c r="G382" i="2" s="1"/>
  <c r="E215" i="2"/>
  <c r="G215" i="2" s="1"/>
  <c r="E366" i="2"/>
  <c r="G366" i="2" s="1"/>
  <c r="E6" i="2"/>
  <c r="G6" i="2" s="1"/>
  <c r="E297" i="2"/>
  <c r="G297" i="2" s="1"/>
  <c r="E263" i="2"/>
  <c r="G263" i="2" s="1"/>
  <c r="E4" i="2"/>
  <c r="G4" i="2" s="1"/>
  <c r="E236" i="2"/>
  <c r="G236" i="2" s="1"/>
  <c r="E270" i="2"/>
  <c r="G270" i="2" s="1"/>
  <c r="E331" i="2"/>
  <c r="G331" i="2" s="1"/>
  <c r="E329" i="2"/>
  <c r="G329" i="2" s="1"/>
  <c r="E393" i="2"/>
  <c r="G393" i="2" s="1"/>
  <c r="E92" i="2"/>
  <c r="G92" i="2" s="1"/>
  <c r="E83" i="2"/>
  <c r="G83" i="2" s="1"/>
  <c r="E194" i="2"/>
  <c r="G194" i="2" s="1"/>
  <c r="E66" i="2"/>
  <c r="G66" i="2" s="1"/>
  <c r="E324" i="2"/>
  <c r="G324" i="2" s="1"/>
  <c r="E290" i="2"/>
  <c r="G290" i="2" s="1"/>
  <c r="E268" i="2"/>
  <c r="G268" i="2" s="1"/>
  <c r="E283" i="2"/>
  <c r="G283" i="2" s="1"/>
  <c r="E162" i="2"/>
  <c r="G162" i="2" s="1"/>
  <c r="E151" i="2"/>
  <c r="G151" i="2" s="1"/>
  <c r="E164" i="2"/>
  <c r="G164" i="2" s="1"/>
  <c r="E373" i="2"/>
  <c r="G373" i="2" s="1"/>
  <c r="E458" i="2"/>
  <c r="G458" i="2" s="1"/>
  <c r="E461" i="2"/>
  <c r="G461" i="2" s="1"/>
  <c r="E412" i="2"/>
  <c r="G412" i="2" s="1"/>
  <c r="E507" i="2"/>
  <c r="G507" i="2" s="1"/>
  <c r="E447" i="2"/>
  <c r="G447" i="2" s="1"/>
  <c r="E494" i="2"/>
  <c r="G494" i="2" s="1"/>
  <c r="E517" i="2"/>
  <c r="G517" i="2" s="1"/>
  <c r="E438" i="2"/>
  <c r="G438" i="2" s="1"/>
  <c r="E426" i="2"/>
  <c r="G426" i="2" s="1"/>
  <c r="E446" i="2"/>
  <c r="G446" i="2" s="1"/>
  <c r="E452" i="2"/>
  <c r="G452" i="2" s="1"/>
  <c r="E449" i="2"/>
  <c r="G449" i="2" s="1"/>
  <c r="E451" i="2"/>
  <c r="G451" i="2" s="1"/>
  <c r="E448" i="2"/>
  <c r="G448" i="2" s="1"/>
  <c r="E495" i="2"/>
  <c r="G495" i="2" s="1"/>
  <c r="E486" i="2"/>
  <c r="G486" i="2" s="1"/>
  <c r="E493" i="2"/>
  <c r="G493" i="2" s="1"/>
  <c r="E432" i="2"/>
  <c r="G432" i="2" s="1"/>
  <c r="E485" i="2"/>
  <c r="G485" i="2" s="1"/>
  <c r="E490" i="2"/>
  <c r="G490" i="2" s="1"/>
  <c r="E491" i="2"/>
  <c r="G491" i="2" s="1"/>
  <c r="E497" i="2"/>
  <c r="G497" i="2" s="1"/>
  <c r="E498" i="2"/>
  <c r="G498" i="2" s="1"/>
  <c r="E506" i="2"/>
  <c r="G506" i="2" s="1"/>
  <c r="E514" i="2"/>
  <c r="G514" i="2" s="1"/>
  <c r="E453" i="2"/>
  <c r="G453" i="2" s="1"/>
  <c r="E431" i="2"/>
  <c r="G431" i="2" s="1"/>
  <c r="E428" i="2"/>
  <c r="G428" i="2" s="1"/>
  <c r="E435" i="2"/>
  <c r="G435" i="2" s="1"/>
  <c r="E496" i="2"/>
  <c r="G496" i="2" s="1"/>
  <c r="E489" i="2"/>
  <c r="G489" i="2" s="1"/>
  <c r="E689" i="2"/>
  <c r="G689" i="2" s="1"/>
  <c r="E690" i="2"/>
  <c r="G690" i="2" s="1"/>
  <c r="E692" i="2"/>
  <c r="G692" i="2" s="1"/>
  <c r="E691" i="2"/>
  <c r="G691" i="2" s="1"/>
  <c r="E487" i="2"/>
  <c r="G487" i="2" s="1"/>
  <c r="E488" i="2"/>
  <c r="G488" i="2" s="1"/>
  <c r="E653" i="2"/>
  <c r="G653" i="2" s="1"/>
  <c r="E663" i="2"/>
  <c r="G663" i="2" s="1"/>
  <c r="E661" i="2"/>
  <c r="G661" i="2" s="1"/>
  <c r="E680" i="2"/>
  <c r="G680" i="2" s="1"/>
  <c r="E658" i="2"/>
  <c r="G658" i="2" s="1"/>
  <c r="E686" i="2"/>
  <c r="G686" i="2" s="1"/>
  <c r="E668" i="2"/>
  <c r="G668" i="2" s="1"/>
  <c r="E682" i="2"/>
  <c r="G682" i="2" s="1"/>
  <c r="E665" i="2"/>
  <c r="G665" i="2" s="1"/>
  <c r="E684" i="2"/>
  <c r="G684" i="2" s="1"/>
  <c r="E685" i="2"/>
  <c r="G685" i="2" s="1"/>
  <c r="E662" i="2"/>
  <c r="G662" i="2" s="1"/>
  <c r="E671" i="2"/>
  <c r="G671" i="2" s="1"/>
  <c r="E843" i="2"/>
  <c r="E670" i="2"/>
  <c r="G670" i="2" s="1"/>
  <c r="E652" i="2"/>
  <c r="G652" i="2" s="1"/>
  <c r="E679" i="2"/>
  <c r="G679" i="2" s="1"/>
  <c r="E687" i="2"/>
  <c r="G687" i="2" s="1"/>
  <c r="E683" i="2"/>
  <c r="G683" i="2" s="1"/>
  <c r="E681" i="2"/>
  <c r="G681" i="2" s="1"/>
  <c r="E667" i="2"/>
  <c r="G667" i="2" s="1"/>
  <c r="E674" i="2"/>
  <c r="G674" i="2" s="1"/>
  <c r="E677" i="2"/>
  <c r="G677" i="2" s="1"/>
  <c r="E688" i="2"/>
  <c r="G688" i="2" s="1"/>
  <c r="E657" i="2"/>
  <c r="G657" i="2" s="1"/>
  <c r="E676" i="2"/>
  <c r="G676" i="2" s="1"/>
  <c r="E656" i="2"/>
  <c r="G656" i="2" s="1"/>
  <c r="E675" i="2"/>
  <c r="G675" i="2" s="1"/>
  <c r="E669" i="2"/>
  <c r="G669" i="2" s="1"/>
  <c r="E672" i="2"/>
  <c r="G672" i="2" s="1"/>
  <c r="E693" i="2"/>
  <c r="G693" i="2" s="1"/>
  <c r="E654" i="2"/>
  <c r="G654" i="2" s="1"/>
  <c r="E673" i="2"/>
  <c r="G673" i="2" s="1"/>
  <c r="E655" i="2"/>
  <c r="G655" i="2" s="1"/>
  <c r="E666" i="2"/>
  <c r="G666" i="2" s="1"/>
  <c r="E678" i="2"/>
  <c r="G678" i="2" s="1"/>
  <c r="E664" i="2"/>
  <c r="G664" i="2" s="1"/>
  <c r="E659" i="2"/>
  <c r="G659" i="2" s="1"/>
  <c r="G838" i="2" l="1"/>
  <c r="G650" i="2"/>
  <c r="G845" i="2" s="1"/>
  <c r="J9" i="4" s="1"/>
  <c r="G846" i="2"/>
  <c r="J10" i="4" s="1"/>
  <c r="J8" i="4"/>
  <c r="G704" i="2"/>
  <c r="G843" i="2" s="1"/>
  <c r="G607" i="2"/>
  <c r="G847" i="2" s="1"/>
  <c r="G842" i="2" l="1"/>
  <c r="G848" i="2" s="1"/>
  <c r="J7" i="4"/>
  <c r="J11" i="4"/>
  <c r="J6" i="4" l="1"/>
  <c r="J1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tc={0FFDE7CE-0D69-4F1C-AA18-ADC99312041C}</author>
    <author>tc={ED0D9F8D-4FF1-4AEE-8AFC-028A6DCE52F0}</author>
    <author>tc={E4FB3EE1-1C9F-4469-AEDE-8E0E97DD9BB1}</author>
    <author>José Carlos Tol</author>
  </authors>
  <commentList>
    <comment ref="J8" authorId="0" shapeId="0" xr:uid="{0FFDE7CE-0D69-4F1C-AA18-ADC99312041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Factor de compensación semestral</t>
      </text>
    </comment>
    <comment ref="K8" authorId="1" shapeId="0" xr:uid="{ED0D9F8D-4FF1-4AEE-8AFC-028A6DCE52F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Semestral del MER</t>
      </text>
    </comment>
    <comment ref="L8" authorId="2" shapeId="0" xr:uid="{E4FB3EE1-1C9F-4469-AEDE-8E0E97DD9BB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Cuenta Mensual MER</t>
      </text>
    </comment>
    <comment ref="AT19" authorId="3" shapeId="0" xr:uid="{944B1658-7CAD-4031-9B80-09759291F5E2}">
      <text>
        <r>
          <rPr>
            <b/>
            <sz val="9"/>
            <color indexed="81"/>
            <rFont val="Tahoma"/>
            <family val="2"/>
          </rPr>
          <t>José Carlos Tol:</t>
        </r>
        <r>
          <rPr>
            <sz val="9"/>
            <color indexed="81"/>
            <rFont val="Tahoma"/>
            <family val="2"/>
          </rPr>
          <t xml:space="preserve">
05-SEP-24: Ajuste de $0.02 para mantener consistencia con SIIM online IAR.</t>
        </r>
      </text>
    </comment>
    <comment ref="AT33" authorId="3" shapeId="0" xr:uid="{E7255CA0-5C9B-4EE8-B209-CC4FBE072190}">
      <text>
        <r>
          <rPr>
            <b/>
            <sz val="9"/>
            <color indexed="81"/>
            <rFont val="Tahoma"/>
            <family val="2"/>
          </rPr>
          <t>José Carlos Tol:</t>
        </r>
        <r>
          <rPr>
            <sz val="9"/>
            <color indexed="81"/>
            <rFont val="Tahoma"/>
            <family val="2"/>
          </rPr>
          <t xml:space="preserve">
05-SEP-24: Ajuste de $0.02 para mantener consistencia con SIIM online IAR.</t>
        </r>
      </text>
    </comment>
    <comment ref="AT34" authorId="3" shapeId="0" xr:uid="{A7E508E9-B202-4BD6-ACFE-B50687E22312}">
      <text>
        <r>
          <rPr>
            <b/>
            <sz val="9"/>
            <color indexed="81"/>
            <rFont val="Tahoma"/>
            <family val="2"/>
          </rPr>
          <t>José Carlos Tol:</t>
        </r>
        <r>
          <rPr>
            <sz val="9"/>
            <color indexed="81"/>
            <rFont val="Tahoma"/>
            <family val="2"/>
          </rPr>
          <t xml:space="preserve">
05-SEP-24: Ajuste de $0.02 para mantener consistencia con SIIM online IAR.</t>
        </r>
      </text>
    </comment>
    <comment ref="AT35" authorId="3" shapeId="0" xr:uid="{12F8A051-B14A-49F7-A556-D9D0F76EA392}">
      <text>
        <r>
          <rPr>
            <b/>
            <sz val="9"/>
            <color indexed="81"/>
            <rFont val="Tahoma"/>
            <family val="2"/>
          </rPr>
          <t>José Carlos Tol:</t>
        </r>
        <r>
          <rPr>
            <sz val="9"/>
            <color indexed="81"/>
            <rFont val="Tahoma"/>
            <family val="2"/>
          </rPr>
          <t xml:space="preserve">
05-SEP-24: Ajuste de $0.02 para mantener consistencia con SIIM online IAR.</t>
        </r>
      </text>
    </comment>
  </commentList>
</comments>
</file>

<file path=xl/sharedStrings.xml><?xml version="1.0" encoding="utf-8"?>
<sst xmlns="http://schemas.openxmlformats.org/spreadsheetml/2006/main" count="2721" uniqueCount="965">
  <si>
    <t>País</t>
  </si>
  <si>
    <t>IAR CALC</t>
  </si>
  <si>
    <t>IAR PASTED</t>
  </si>
  <si>
    <t>DIFF</t>
  </si>
  <si>
    <t>SERVICIO DE TRANSMISIÓN</t>
  </si>
  <si>
    <t>GUA</t>
  </si>
  <si>
    <t xml:space="preserve">DEMANDA DE ENERGÍA REGIONAL (MWh) : </t>
  </si>
  <si>
    <t>ELS</t>
  </si>
  <si>
    <t>Aplicación de la primer resolución</t>
  </si>
  <si>
    <t>GUATEMALA</t>
  </si>
  <si>
    <t>EL SALVADOR</t>
  </si>
  <si>
    <t>HONDURAS</t>
  </si>
  <si>
    <t>NICARAGUA</t>
  </si>
  <si>
    <t>COSTA RICA</t>
  </si>
  <si>
    <t>PANAMÁ</t>
  </si>
  <si>
    <t>TOTAL MES</t>
  </si>
  <si>
    <t>HON</t>
  </si>
  <si>
    <t>Insumo</t>
  </si>
  <si>
    <t>NIC</t>
  </si>
  <si>
    <t>CRI</t>
  </si>
  <si>
    <t>MONTOS (US$)</t>
  </si>
  <si>
    <t>Resultado</t>
  </si>
  <si>
    <t>PAN</t>
  </si>
  <si>
    <t>DPI</t>
  </si>
  <si>
    <t>CC MES</t>
  </si>
  <si>
    <t>Monto remanente trasladado a la CGC</t>
  </si>
  <si>
    <t>CLASIFICACIÓN</t>
  </si>
  <si>
    <t>PAÍS</t>
  </si>
  <si>
    <t>TRAMOS DE LÍNEA</t>
  </si>
  <si>
    <t>IAR MES</t>
  </si>
  <si>
    <t>BUSi</t>
  </si>
  <si>
    <t>BUSj</t>
  </si>
  <si>
    <t>CKT</t>
  </si>
  <si>
    <t>Tramo</t>
  </si>
  <si>
    <t>IARMES 
CRIE-</t>
  </si>
  <si>
    <t>DIFERENCIA</t>
  </si>
  <si>
    <t>Verificador</t>
  </si>
  <si>
    <t>INTERCONECTORES</t>
  </si>
  <si>
    <t>SAN NICOLÁS - FRONTERA GUATEMALA</t>
  </si>
  <si>
    <t>FRONTERA EL SALVADOR - AGUACALIENTE</t>
  </si>
  <si>
    <t>AGUACALIENTE - FRONTERA NICARAGUA</t>
  </si>
  <si>
    <t>5B</t>
  </si>
  <si>
    <t>Total lnterconectores</t>
  </si>
  <si>
    <t>IAR</t>
  </si>
  <si>
    <t>NO INTERCONECTORES</t>
  </si>
  <si>
    <t>NEJAPA - 15 SEPTIEMBRE</t>
  </si>
  <si>
    <t>MASAYA - LA VIRGEN (SEGUNDO CIRCUITO)</t>
  </si>
  <si>
    <t>VELADERO - DOMINICAL</t>
  </si>
  <si>
    <t>5A</t>
  </si>
  <si>
    <t>Total No Interconectores</t>
  </si>
  <si>
    <t>SUBTOTAL</t>
  </si>
  <si>
    <t>TOTAL</t>
  </si>
  <si>
    <t>IARMES con redondeo</t>
  </si>
  <si>
    <t>NOTAS:</t>
  </si>
  <si>
    <t>IARMES sin redondeo</t>
  </si>
  <si>
    <t>IAR vigente (ultima resolución)</t>
  </si>
  <si>
    <r>
      <rPr>
        <vertAlign val="superscript"/>
        <sz val="12"/>
        <color rgb="FF000000"/>
        <rFont val="Calibri"/>
        <family val="2"/>
      </rPr>
      <t xml:space="preserve">1 </t>
    </r>
    <r>
      <rPr>
        <sz val="11"/>
        <color rgb="FF000000"/>
        <rFont val="Calibri"/>
        <family val="2"/>
      </rPr>
      <t>La CMMs forma parte de los fondos para el pago del Ingreso Autorizado Regional Mensual a la EPR por el Servicio de Transmisión Regional, conforme el Anexo 1 de la Resolución CRIE-31-2018.</t>
    </r>
  </si>
  <si>
    <t>TARIFA CARGO COMPLEMENTARIO (US$/MWh)</t>
  </si>
  <si>
    <t>CLASIFICACIÓN  /  PAÍS</t>
  </si>
  <si>
    <t>TARIFA TOTAL</t>
  </si>
  <si>
    <t>DEMANDA</t>
  </si>
  <si>
    <t>#</t>
  </si>
  <si>
    <t>CODIGO</t>
  </si>
  <si>
    <t>NOMBRE</t>
  </si>
  <si>
    <t>TARIFA</t>
  </si>
  <si>
    <t>Energía Demandada o Consumida (MWh)</t>
  </si>
  <si>
    <t>CC por Agente (US$)</t>
  </si>
  <si>
    <t>PAIS</t>
  </si>
  <si>
    <t>AGENTE</t>
  </si>
  <si>
    <t>6DEDECHI</t>
  </si>
  <si>
    <t>6DEDEMET</t>
  </si>
  <si>
    <t>6DENSA</t>
  </si>
  <si>
    <t>6GACP</t>
  </si>
  <si>
    <t>6GAES</t>
  </si>
  <si>
    <t>6GAES-CHANG</t>
  </si>
  <si>
    <t>6GALTOVALLE</t>
  </si>
  <si>
    <t>6GAVANZALIA</t>
  </si>
  <si>
    <t>6GCADASA</t>
  </si>
  <si>
    <t>6GCELSIACENT</t>
  </si>
  <si>
    <t>6GENELSOLAR</t>
  </si>
  <si>
    <t>6GGENA</t>
  </si>
  <si>
    <t>6GGENPED</t>
  </si>
  <si>
    <t>6GGSAUSTRAL</t>
  </si>
  <si>
    <t>6GHTERIBE</t>
  </si>
  <si>
    <t>6GPAGREENENE</t>
  </si>
  <si>
    <t>6GPAGREENPOW</t>
  </si>
  <si>
    <t>6GPANAM</t>
  </si>
  <si>
    <t>6GPANASOLAR</t>
  </si>
  <si>
    <t>6GPEDREGAL</t>
  </si>
  <si>
    <t>6GPERLANORT</t>
  </si>
  <si>
    <t>6GPERLASUR</t>
  </si>
  <si>
    <t>6GPHOTODEVC</t>
  </si>
  <si>
    <t>6GPHOTOINVC</t>
  </si>
  <si>
    <t>6GRCHICO</t>
  </si>
  <si>
    <t>6GSBOQUERON</t>
  </si>
  <si>
    <t>6GSPARKLEPW</t>
  </si>
  <si>
    <t>6GTECNISOL1</t>
  </si>
  <si>
    <t>6GTECNISOL2</t>
  </si>
  <si>
    <t>6GTECNISOL3</t>
  </si>
  <si>
    <t>6GTECNISOL4</t>
  </si>
  <si>
    <t>6GUEPPME2</t>
  </si>
  <si>
    <t>6UACETIOX</t>
  </si>
  <si>
    <t>6UACMARRI97</t>
  </si>
  <si>
    <t>6UAGCEDICAR</t>
  </si>
  <si>
    <t>6UAGROIND</t>
  </si>
  <si>
    <t>6UAHUEFER85</t>
  </si>
  <si>
    <t>6UALICAPCEDI</t>
  </si>
  <si>
    <t>6UALICAPPLAN</t>
  </si>
  <si>
    <t>6UALMACENAJE</t>
  </si>
  <si>
    <t>6UANCLASM1</t>
  </si>
  <si>
    <t>6UANCLASM2</t>
  </si>
  <si>
    <t>6UARCATA</t>
  </si>
  <si>
    <t>6UARCEALIANZ</t>
  </si>
  <si>
    <t>6UARCEAV_P</t>
  </si>
  <si>
    <t>6UARCELAMESA</t>
  </si>
  <si>
    <t>6UARCENEV60</t>
  </si>
  <si>
    <t>6UARCEPERU33</t>
  </si>
  <si>
    <t>6UARCERADIAL</t>
  </si>
  <si>
    <t>6UARGOS</t>
  </si>
  <si>
    <t>6UARGOSTOC</t>
  </si>
  <si>
    <t>6UASAMCPDOR</t>
  </si>
  <si>
    <t>6UASEGANCON</t>
  </si>
  <si>
    <t>6UASSAC50</t>
  </si>
  <si>
    <t>6UAUTOSTAR</t>
  </si>
  <si>
    <t>6UAVIPAC</t>
  </si>
  <si>
    <t>6UAVIPACVAC</t>
  </si>
  <si>
    <t>6UBANALIADO</t>
  </si>
  <si>
    <t>6UBGRALCO64</t>
  </si>
  <si>
    <t>6UBICSA</t>
  </si>
  <si>
    <t>6UBIMBO</t>
  </si>
  <si>
    <t>6UBIPEDISON</t>
  </si>
  <si>
    <t>6UBNP12OCT</t>
  </si>
  <si>
    <t>6UBNPIMPR</t>
  </si>
  <si>
    <t>6UBNPMATRIZ</t>
  </si>
  <si>
    <t>6UBNPRESNAC</t>
  </si>
  <si>
    <t>6UBNPTRAN</t>
  </si>
  <si>
    <t>6UBONLACBG</t>
  </si>
  <si>
    <t>6UBPARK</t>
  </si>
  <si>
    <t>6UBRISASDEAM</t>
  </si>
  <si>
    <t>6UBRISTOL</t>
  </si>
  <si>
    <t>6UBWESTDO</t>
  </si>
  <si>
    <t>6UCABLEONDA</t>
  </si>
  <si>
    <t>6UCADASAGC</t>
  </si>
  <si>
    <t>6UCARCOCLE</t>
  </si>
  <si>
    <t>6UCASCOCLE</t>
  </si>
  <si>
    <t>6UCCHEBREO</t>
  </si>
  <si>
    <t>6UCCONTAIN13</t>
  </si>
  <si>
    <t>6UCCONTAIN2</t>
  </si>
  <si>
    <t>6UCCROWNHRAD</t>
  </si>
  <si>
    <t>6UCDELSABER</t>
  </si>
  <si>
    <t>6UCEDIFRIO</t>
  </si>
  <si>
    <t>6UCEMEX</t>
  </si>
  <si>
    <t>6UCEMEXJDIAZ</t>
  </si>
  <si>
    <t>6UCEMINTER</t>
  </si>
  <si>
    <t>6UCGOLF</t>
  </si>
  <si>
    <t>6UCHSF</t>
  </si>
  <si>
    <t>6UCINEANCLAS</t>
  </si>
  <si>
    <t>6UCMP1</t>
  </si>
  <si>
    <t>6UCMP2</t>
  </si>
  <si>
    <t>6UCNAL</t>
  </si>
  <si>
    <t>6UCOIDCDIV</t>
  </si>
  <si>
    <t>6UCONDA12OC</t>
  </si>
  <si>
    <t>6UCONTRAL</t>
  </si>
  <si>
    <t>6UCONWAYAL</t>
  </si>
  <si>
    <t>6UCONWAYLPB</t>
  </si>
  <si>
    <t>6UCONWAYMC</t>
  </si>
  <si>
    <t>6UCONWAYWL</t>
  </si>
  <si>
    <t>6UCOPAVILU</t>
  </si>
  <si>
    <t>6UCORPCRISTO</t>
  </si>
  <si>
    <t>6UCREDIBANK</t>
  </si>
  <si>
    <t>6UCROWNPMA</t>
  </si>
  <si>
    <t>6UCWAGUAS</t>
  </si>
  <si>
    <t>6UCWBAL</t>
  </si>
  <si>
    <t>6UCWCOLON</t>
  </si>
  <si>
    <t>6UCWDAVID</t>
  </si>
  <si>
    <t>6UCWDORADO</t>
  </si>
  <si>
    <t>6UCWEXP</t>
  </si>
  <si>
    <t>6UCWHOPA</t>
  </si>
  <si>
    <t>6UCWHOPB</t>
  </si>
  <si>
    <t>6UCWJFRA1</t>
  </si>
  <si>
    <t>6UCWJFRA2</t>
  </si>
  <si>
    <t>6UCWRABAJO</t>
  </si>
  <si>
    <t>6UCWSANFCO</t>
  </si>
  <si>
    <t>6UCWSCLARA</t>
  </si>
  <si>
    <t>6UCWTORREC</t>
  </si>
  <si>
    <t>6UCYMALLPC</t>
  </si>
  <si>
    <t>6UC_CONT</t>
  </si>
  <si>
    <t>6UC_GUAY</t>
  </si>
  <si>
    <t>6UC_HPMA</t>
  </si>
  <si>
    <t>6UC_SHERAT</t>
  </si>
  <si>
    <t>6UC_SOLLOY</t>
  </si>
  <si>
    <t>6UDAVIVIENDA</t>
  </si>
  <si>
    <t>6UDECAMERON</t>
  </si>
  <si>
    <t>6UDELMONTE</t>
  </si>
  <si>
    <t>6UDELYRBVTA</t>
  </si>
  <si>
    <t>6UDOIT12OC</t>
  </si>
  <si>
    <t>6UDOITCENT</t>
  </si>
  <si>
    <t>6UDOITLDON</t>
  </si>
  <si>
    <t>6UDOITLPUE</t>
  </si>
  <si>
    <t>6UDOITTOC</t>
  </si>
  <si>
    <t>6UEBELL</t>
  </si>
  <si>
    <t>6UEDIF3M</t>
  </si>
  <si>
    <t>6UEEUA</t>
  </si>
  <si>
    <t>6UENSACV</t>
  </si>
  <si>
    <t>6UEUBP</t>
  </si>
  <si>
    <t>6UEVOLTOW</t>
  </si>
  <si>
    <t>6UFA12OC96</t>
  </si>
  <si>
    <t>6UFA1CEDI69</t>
  </si>
  <si>
    <t>6UFA1WESM89</t>
  </si>
  <si>
    <t>6UFA2CEDI64</t>
  </si>
  <si>
    <t>6UFA2WESM91</t>
  </si>
  <si>
    <t>6UFA3CEDI70</t>
  </si>
  <si>
    <t>6UFA4CEDI73</t>
  </si>
  <si>
    <t>6UFA50CA21</t>
  </si>
  <si>
    <t>6UFA5CEDI85</t>
  </si>
  <si>
    <t>6UFAABRM42</t>
  </si>
  <si>
    <t>6UFABGOL74</t>
  </si>
  <si>
    <t>6UFACENT92</t>
  </si>
  <si>
    <t>6UFACHIPC91</t>
  </si>
  <si>
    <t>6UFACVERD57</t>
  </si>
  <si>
    <t>6UFADAVPT75</t>
  </si>
  <si>
    <t>6UFALANDE02</t>
  </si>
  <si>
    <t>6UFALPUEB94</t>
  </si>
  <si>
    <t>6UFAOF1LA14</t>
  </si>
  <si>
    <t>6UFAOF2LA88</t>
  </si>
  <si>
    <t>6UFAPME54</t>
  </si>
  <si>
    <t>6UFARACRHATO</t>
  </si>
  <si>
    <t>6UFARACVAC</t>
  </si>
  <si>
    <t>6UFASANTB81</t>
  </si>
  <si>
    <t>6UFATMUER63</t>
  </si>
  <si>
    <t>6UFAVLUC26</t>
  </si>
  <si>
    <t>6UFCARRIAZO</t>
  </si>
  <si>
    <t>6UFCOFPRIN</t>
  </si>
  <si>
    <t>6UFC_AGDCE</t>
  </si>
  <si>
    <t>6UFC_BOLERA</t>
  </si>
  <si>
    <t>6UFC_CABIMA</t>
  </si>
  <si>
    <t>6UFC_DORADO</t>
  </si>
  <si>
    <t>6UFC_GRANEST</t>
  </si>
  <si>
    <t>6UFC_INTERN1</t>
  </si>
  <si>
    <t>6UFC_LADONA</t>
  </si>
  <si>
    <t>6UFC_LANDES</t>
  </si>
  <si>
    <t>6UFC_PUEBLO</t>
  </si>
  <si>
    <t>6UFC_PZATOC</t>
  </si>
  <si>
    <t>6UFEDUAG</t>
  </si>
  <si>
    <t>6UFEDUDOR</t>
  </si>
  <si>
    <t>6UFEDUM8</t>
  </si>
  <si>
    <t>6UFETV</t>
  </si>
  <si>
    <t>6UFIVESTAR</t>
  </si>
  <si>
    <t>6UFLAMAR1</t>
  </si>
  <si>
    <t>6UFMCITY</t>
  </si>
  <si>
    <t>6UFMPLAZ40</t>
  </si>
  <si>
    <t>6UF_ALBROOK</t>
  </si>
  <si>
    <t>6UF_ANCLASM</t>
  </si>
  <si>
    <t>6UF_BINGO90</t>
  </si>
  <si>
    <t>6UF_CARIBEN</t>
  </si>
  <si>
    <t>6UF_CHITREN</t>
  </si>
  <si>
    <t>6UF_CHORRERA</t>
  </si>
  <si>
    <t>6UF_CMILLER</t>
  </si>
  <si>
    <t>6UF_PENOME</t>
  </si>
  <si>
    <t>6UF_SANTGO</t>
  </si>
  <si>
    <t>6UF_VALEGRE</t>
  </si>
  <si>
    <t>6UF_VZAITA</t>
  </si>
  <si>
    <t>6UGALORES</t>
  </si>
  <si>
    <t>6UGAMBOA</t>
  </si>
  <si>
    <t>6UGCP0595</t>
  </si>
  <si>
    <t>6UGCP0596</t>
  </si>
  <si>
    <t>6UGCP0597</t>
  </si>
  <si>
    <t>6UGCP0598</t>
  </si>
  <si>
    <t>6UGCP0599</t>
  </si>
  <si>
    <t>6UGCP0600</t>
  </si>
  <si>
    <t>6UGCP0601</t>
  </si>
  <si>
    <t>6UGCP0602</t>
  </si>
  <si>
    <t>6UGCP0603</t>
  </si>
  <si>
    <t>6UGCP0604</t>
  </si>
  <si>
    <t>6UGCP0605</t>
  </si>
  <si>
    <t>6UGCP0606</t>
  </si>
  <si>
    <t>6UGCP0607</t>
  </si>
  <si>
    <t>6UGCP0608</t>
  </si>
  <si>
    <t>6UGCP0610</t>
  </si>
  <si>
    <t>6UGCP0611</t>
  </si>
  <si>
    <t>6UGCP0612</t>
  </si>
  <si>
    <t>6UGCP0613</t>
  </si>
  <si>
    <t>6UGCP0614</t>
  </si>
  <si>
    <t>6UGCP0615</t>
  </si>
  <si>
    <t>6UGCP0616</t>
  </si>
  <si>
    <t>6UGCP0617</t>
  </si>
  <si>
    <t>6UGCP0618</t>
  </si>
  <si>
    <t>6UGCP0619</t>
  </si>
  <si>
    <t>6UGCP0620</t>
  </si>
  <si>
    <t>6UGCP0621</t>
  </si>
  <si>
    <t>6UGLION</t>
  </si>
  <si>
    <t>6UGMILLS</t>
  </si>
  <si>
    <t>6UGPH_DORABK</t>
  </si>
  <si>
    <t>6UGPH_DORLAN</t>
  </si>
  <si>
    <t>6UGPH_SAKSDO</t>
  </si>
  <si>
    <t>6UGPH_SAKSGO</t>
  </si>
  <si>
    <t>6UGPH_SAKSLP</t>
  </si>
  <si>
    <t>6UGPH_SAKSSM</t>
  </si>
  <si>
    <t>6UGPH_SAKSVE</t>
  </si>
  <si>
    <t>6UGRANDTOWER</t>
  </si>
  <si>
    <t>6UGSK_JDIAZ</t>
  </si>
  <si>
    <t>6UGTOWER</t>
  </si>
  <si>
    <t>6UHARISTMO</t>
  </si>
  <si>
    <t>6UHBUENAV</t>
  </si>
  <si>
    <t>6UHCARIB</t>
  </si>
  <si>
    <t>6UHCENTR72</t>
  </si>
  <si>
    <t>6UHCROWNETOC</t>
  </si>
  <si>
    <t>6UHDOUBLE</t>
  </si>
  <si>
    <t>6UHGDAVID</t>
  </si>
  <si>
    <t>6UHHINN</t>
  </si>
  <si>
    <t>6UHHINNEX67</t>
  </si>
  <si>
    <t>6UHIPICA</t>
  </si>
  <si>
    <t>6UHITALIANA</t>
  </si>
  <si>
    <t>6UHOSPNAC</t>
  </si>
  <si>
    <t>6UHOTELW</t>
  </si>
  <si>
    <t>6UHPALACIOS</t>
  </si>
  <si>
    <t>6UHPBLANCA</t>
  </si>
  <si>
    <t>6UHPBONITA</t>
  </si>
  <si>
    <t>6UHPPACIFICA</t>
  </si>
  <si>
    <t>6UHPPCDE</t>
  </si>
  <si>
    <t>6UHPUNPAC2</t>
  </si>
  <si>
    <t>6UHRIU</t>
  </si>
  <si>
    <t>6UHSANFE20</t>
  </si>
  <si>
    <t>6UHSDIAMOND</t>
  </si>
  <si>
    <t>6UHSMARIA</t>
  </si>
  <si>
    <t>6UHUNGSHENG</t>
  </si>
  <si>
    <t>6UHWALDORF</t>
  </si>
  <si>
    <t>6UHWESTINCE</t>
  </si>
  <si>
    <t>6UHWYND_ALB</t>
  </si>
  <si>
    <t>6UICEGAMING</t>
  </si>
  <si>
    <t>6UINDAGUAD</t>
  </si>
  <si>
    <t>6UINDALANJ</t>
  </si>
  <si>
    <t>6UINDESPIN</t>
  </si>
  <si>
    <t>6UINDOFIC</t>
  </si>
  <si>
    <t>6UINDTOC</t>
  </si>
  <si>
    <t>6UIPEL</t>
  </si>
  <si>
    <t>6UIRONTOWER</t>
  </si>
  <si>
    <t>6UISTORAGE</t>
  </si>
  <si>
    <t>6UJERUSALEM</t>
  </si>
  <si>
    <t>6UJPRADO</t>
  </si>
  <si>
    <t>6UJUMBO</t>
  </si>
  <si>
    <t>6UJUMBOCH</t>
  </si>
  <si>
    <t>6UKFCBETANIA</t>
  </si>
  <si>
    <t>6UKFCCENTEN</t>
  </si>
  <si>
    <t>6UKNETWORKS</t>
  </si>
  <si>
    <t>6ULAPRENSA</t>
  </si>
  <si>
    <t>6ULEMERID</t>
  </si>
  <si>
    <t>6ULONDONREG</t>
  </si>
  <si>
    <t>6ULUNAB</t>
  </si>
  <si>
    <t>6UMACELLO</t>
  </si>
  <si>
    <t>6UMACHIR</t>
  </si>
  <si>
    <t>6UMAJESTIC</t>
  </si>
  <si>
    <t>6UMANZANILLO</t>
  </si>
  <si>
    <t>6UMARRAI43</t>
  </si>
  <si>
    <t>6UMAYSCELECT</t>
  </si>
  <si>
    <t>6UMAYSZL1</t>
  </si>
  <si>
    <t>6UMAZUL</t>
  </si>
  <si>
    <t>6UMBGOLF92</t>
  </si>
  <si>
    <t>6UMCALI43</t>
  </si>
  <si>
    <t>6UMCALI703</t>
  </si>
  <si>
    <t>6UMCALID42</t>
  </si>
  <si>
    <t>6UMCENTRO</t>
  </si>
  <si>
    <t>6UMCHITRE86</t>
  </si>
  <si>
    <t>6UMCORO12</t>
  </si>
  <si>
    <t>6UMCSUR88</t>
  </si>
  <si>
    <t>6UMC_ARRCAB</t>
  </si>
  <si>
    <t>6UMEDIPAN</t>
  </si>
  <si>
    <t>6UMEGAD</t>
  </si>
  <si>
    <t>6UMELOCOCEN</t>
  </si>
  <si>
    <t>6UMELOEA</t>
  </si>
  <si>
    <t>6UMELOMM</t>
  </si>
  <si>
    <t>6UMELOOFLBON</t>
  </si>
  <si>
    <t>6UMELORA</t>
  </si>
  <si>
    <t>6UMELOSC</t>
  </si>
  <si>
    <t>6UMERCACEN</t>
  </si>
  <si>
    <t>6UMETRO5MAY</t>
  </si>
  <si>
    <t>6UMETROAND</t>
  </si>
  <si>
    <t>6UMIRAMAR</t>
  </si>
  <si>
    <t>6UMMALL31</t>
  </si>
  <si>
    <t>6UMMDHOTEL</t>
  </si>
  <si>
    <t>6UMNTOC17</t>
  </si>
  <si>
    <t>6UMOLPASA</t>
  </si>
  <si>
    <t>6UMOTBODEGA2</t>
  </si>
  <si>
    <t>6UMOTDISPLAY</t>
  </si>
  <si>
    <t>6UMPFRIGO57</t>
  </si>
  <si>
    <t>6UMPLAZA</t>
  </si>
  <si>
    <t>6UMPME83</t>
  </si>
  <si>
    <t>6UMPOLIS</t>
  </si>
  <si>
    <t>6UMSANM</t>
  </si>
  <si>
    <t>6UMSGO26</t>
  </si>
  <si>
    <t>6UMSPOLL</t>
  </si>
  <si>
    <t>6UMSTANA</t>
  </si>
  <si>
    <t>6UMTOC55</t>
  </si>
  <si>
    <t>6UNESPSUR</t>
  </si>
  <si>
    <t>6UNESTLELOMA</t>
  </si>
  <si>
    <t>6UNESTLENATA</t>
  </si>
  <si>
    <t>6UNIELSPED</t>
  </si>
  <si>
    <t>6UNIKOBAL</t>
  </si>
  <si>
    <t>6UNIKOC50</t>
  </si>
  <si>
    <t>6UNIKODORADO</t>
  </si>
  <si>
    <t>6UNIKOPBLOS</t>
  </si>
  <si>
    <t>6UOASISTROP</t>
  </si>
  <si>
    <t>6UOCEANIA</t>
  </si>
  <si>
    <t>6UOPENBLUE1</t>
  </si>
  <si>
    <t>6UOPENBLUE2</t>
  </si>
  <si>
    <t>6UORONORTE</t>
  </si>
  <si>
    <t>6UPABO</t>
  </si>
  <si>
    <t>6UPASCUAL</t>
  </si>
  <si>
    <t>6UPCLUB12OCT</t>
  </si>
  <si>
    <t>6UPECCOLA06</t>
  </si>
  <si>
    <t>6UPECCOLA51</t>
  </si>
  <si>
    <t>6UPECCOLA63</t>
  </si>
  <si>
    <t>6UPEDFFOODS</t>
  </si>
  <si>
    <t>6UPETITEPMA</t>
  </si>
  <si>
    <t>6UPETPMA</t>
  </si>
  <si>
    <t>6UPFOTOC50</t>
  </si>
  <si>
    <t>6UPFOTOCEN</t>
  </si>
  <si>
    <t>6UPFOTOMMALL</t>
  </si>
  <si>
    <t>6UPFOTOZLIB1</t>
  </si>
  <si>
    <t>6UPGENERALES</t>
  </si>
  <si>
    <t>6UPHACQUA1</t>
  </si>
  <si>
    <t>6UPHDREAM</t>
  </si>
  <si>
    <t>6UPHGLOB78</t>
  </si>
  <si>
    <t>6UPHLAMALL</t>
  </si>
  <si>
    <t>6UPHMMALL</t>
  </si>
  <si>
    <t>6UPHOCBUPLZ</t>
  </si>
  <si>
    <t>6UPHPANAMAR</t>
  </si>
  <si>
    <t>6UPHPEARL</t>
  </si>
  <si>
    <t>6UPHPESTE</t>
  </si>
  <si>
    <t>6UPHREGALIA</t>
  </si>
  <si>
    <t>6UPHTOC71</t>
  </si>
  <si>
    <t>6UPHYCLUB</t>
  </si>
  <si>
    <t>6UPISO13</t>
  </si>
  <si>
    <t>6UPMAR1</t>
  </si>
  <si>
    <t>6UPOLYENSA</t>
  </si>
  <si>
    <t>6UPOTMEN_PS</t>
  </si>
  <si>
    <t>6UPPCBALBOA</t>
  </si>
  <si>
    <t>6UPPCCRIST</t>
  </si>
  <si>
    <t>6UPRICEBGOLF</t>
  </si>
  <si>
    <t>6UPRICECVERD</t>
  </si>
  <si>
    <t>6UPRICEMPARK</t>
  </si>
  <si>
    <t>6UPRICEOADM</t>
  </si>
  <si>
    <t>6UPRICESANT</t>
  </si>
  <si>
    <t>6UPRICEVIABR</t>
  </si>
  <si>
    <t>6UPRICEVILAF</t>
  </si>
  <si>
    <t>6UPROCARSA</t>
  </si>
  <si>
    <t>6UPROCINDCAR</t>
  </si>
  <si>
    <t>6UPRODHIELO</t>
  </si>
  <si>
    <t>6UPROLACSA</t>
  </si>
  <si>
    <t>6UPROLUXSA</t>
  </si>
  <si>
    <t>6UPROMARINA</t>
  </si>
  <si>
    <t>6UPROMDOR</t>
  </si>
  <si>
    <t>6UPROMGTOWER</t>
  </si>
  <si>
    <t>6UPROSERV97</t>
  </si>
  <si>
    <t>6UPSAINTTERM</t>
  </si>
  <si>
    <t>6UPSLIBRADA</t>
  </si>
  <si>
    <t>6UPTPCAZUL</t>
  </si>
  <si>
    <t>6UPTPCGL</t>
  </si>
  <si>
    <t>6UPTPPSA</t>
  </si>
  <si>
    <t>6UPTPPSB</t>
  </si>
  <si>
    <t>6UPURISSIMA</t>
  </si>
  <si>
    <t>6URAMADA</t>
  </si>
  <si>
    <t>6UREDEPROSA</t>
  </si>
  <si>
    <t>6URETCEN</t>
  </si>
  <si>
    <t>6UREY12OCT</t>
  </si>
  <si>
    <t>6UREY24DIC</t>
  </si>
  <si>
    <t>6UREY4ALTOS</t>
  </si>
  <si>
    <t>6UREYBGOLF</t>
  </si>
  <si>
    <t>6UREYBRINOR</t>
  </si>
  <si>
    <t>6UREYCALLE13</t>
  </si>
  <si>
    <t>6UREYCALLE50</t>
  </si>
  <si>
    <t>6UREYCALLE7</t>
  </si>
  <si>
    <t>6UREYCENTEN</t>
  </si>
  <si>
    <t>6UREYCESTE</t>
  </si>
  <si>
    <t>6UREYCHANIS</t>
  </si>
  <si>
    <t>6UREYCHORRE</t>
  </si>
  <si>
    <t>6UREYCVERDE</t>
  </si>
  <si>
    <t>6UREYDORADO</t>
  </si>
  <si>
    <t>6UREYLEFEVRE</t>
  </si>
  <si>
    <t>6UREYMILLA8</t>
  </si>
  <si>
    <t>6UREYMPCAB</t>
  </si>
  <si>
    <t>6UREYPARRAIJ</t>
  </si>
  <si>
    <t>6UREYPASEOAB</t>
  </si>
  <si>
    <t>6UREYPME</t>
  </si>
  <si>
    <t>6UREYPVALLE</t>
  </si>
  <si>
    <t>6UREYSABANI</t>
  </si>
  <si>
    <t>6UREYSMARIA</t>
  </si>
  <si>
    <t>6UREYSTGO</t>
  </si>
  <si>
    <t>6UREYVALEGRE</t>
  </si>
  <si>
    <t>6UREYVERSAL</t>
  </si>
  <si>
    <t>6UREYVESPANA</t>
  </si>
  <si>
    <t>6UREYVLUCRE</t>
  </si>
  <si>
    <t>6URODEO</t>
  </si>
  <si>
    <t>6URSAPLAZA</t>
  </si>
  <si>
    <t>6URSBGOLF</t>
  </si>
  <si>
    <t>6URSBVISTA</t>
  </si>
  <si>
    <t>6URSCESTE</t>
  </si>
  <si>
    <t>6URSCHITRE</t>
  </si>
  <si>
    <t>6URSCORONA</t>
  </si>
  <si>
    <t>6URSHOWARD</t>
  </si>
  <si>
    <t>6URSMARKET</t>
  </si>
  <si>
    <t>6URSMPLAZA</t>
  </si>
  <si>
    <t>6URSPITA</t>
  </si>
  <si>
    <t>6URSTRANS</t>
  </si>
  <si>
    <t>6URSVERSAL</t>
  </si>
  <si>
    <t>6US99_ALBRO</t>
  </si>
  <si>
    <t>6US99_ANDES</t>
  </si>
  <si>
    <t>6US99_ANDESM</t>
  </si>
  <si>
    <t>6US99_ARRAJ</t>
  </si>
  <si>
    <t>6US99_BGOLF</t>
  </si>
  <si>
    <t>6US99_BGOLFA</t>
  </si>
  <si>
    <t>6US99_CABIMA</t>
  </si>
  <si>
    <t>6US99_CHITRE</t>
  </si>
  <si>
    <t>6US99_COCO</t>
  </si>
  <si>
    <t>6US99_COL2K</t>
  </si>
  <si>
    <t>6US99_COLMAR</t>
  </si>
  <si>
    <t>6US99_CONDA</t>
  </si>
  <si>
    <t>6US99_CORON</t>
  </si>
  <si>
    <t>6US99_COSTAE</t>
  </si>
  <si>
    <t>6US99_DONA</t>
  </si>
  <si>
    <t>6US99_DORADO</t>
  </si>
  <si>
    <t>6US99_FARO</t>
  </si>
  <si>
    <t>6US99_MANAN</t>
  </si>
  <si>
    <t>6US99_MSONA</t>
  </si>
  <si>
    <t>6US99_ODGCHO</t>
  </si>
  <si>
    <t>6US99_PENON</t>
  </si>
  <si>
    <t>6US99_PORTO</t>
  </si>
  <si>
    <t>6US99_PTAPAC</t>
  </si>
  <si>
    <t>6US99_PTOESC</t>
  </si>
  <si>
    <t>6US99_PUEBLO</t>
  </si>
  <si>
    <t>6US99_PZACAR</t>
  </si>
  <si>
    <t>6US99_PZAIT</t>
  </si>
  <si>
    <t>6US99_PZATOC</t>
  </si>
  <si>
    <t>6US99_RHATO</t>
  </si>
  <si>
    <t>6US99_RMAR</t>
  </si>
  <si>
    <t>6US99_SABANI</t>
  </si>
  <si>
    <t>6US99_SANFCO</t>
  </si>
  <si>
    <t>6US99_SANTI</t>
  </si>
  <si>
    <t>6US99_TMUER</t>
  </si>
  <si>
    <t>6US99_VACAM</t>
  </si>
  <si>
    <t>6US99_VHERM</t>
  </si>
  <si>
    <t>6US99_VLUCRE</t>
  </si>
  <si>
    <t>6US99_VPORR</t>
  </si>
  <si>
    <t>6US99_VZAITA</t>
  </si>
  <si>
    <t>6USCARAG</t>
  </si>
  <si>
    <t>6USCARCHITRE</t>
  </si>
  <si>
    <t>6USCARCLLAN</t>
  </si>
  <si>
    <t>6USCARPALE</t>
  </si>
  <si>
    <t>6USCARPME</t>
  </si>
  <si>
    <t>6USCARTABLAS</t>
  </si>
  <si>
    <t>6USCARTSAN</t>
  </si>
  <si>
    <t>6USCARVALG</t>
  </si>
  <si>
    <t>6USCBANK</t>
  </si>
  <si>
    <t>6USERVICAR</t>
  </si>
  <si>
    <t>6USESPANOLA</t>
  </si>
  <si>
    <t>6USFAMILIA</t>
  </si>
  <si>
    <t>6USFITECAN</t>
  </si>
  <si>
    <t>6USFITEDOR</t>
  </si>
  <si>
    <t>6USHELTER</t>
  </si>
  <si>
    <t>6USKYPMA</t>
  </si>
  <si>
    <t>6USMARIABD</t>
  </si>
  <si>
    <t>6USORTIS</t>
  </si>
  <si>
    <t>6USORTIS3</t>
  </si>
  <si>
    <t>6USUNSTAR</t>
  </si>
  <si>
    <t>6USYYPMA</t>
  </si>
  <si>
    <t>6UTAJO_ARR</t>
  </si>
  <si>
    <t>6UTAJO_VAC</t>
  </si>
  <si>
    <t>6UTAMERICAS</t>
  </si>
  <si>
    <t>6UTBANISTMO</t>
  </si>
  <si>
    <t>6UTBELLDOR</t>
  </si>
  <si>
    <t>6UTELECTOR</t>
  </si>
  <si>
    <t>6UTERPELANT</t>
  </si>
  <si>
    <t>6UTERPELCHO</t>
  </si>
  <si>
    <t>6UTERPELCOL</t>
  </si>
  <si>
    <t>6UTERPELCOR</t>
  </si>
  <si>
    <t>6UTERPELPEN</t>
  </si>
  <si>
    <t>6UTERPELSTG</t>
  </si>
  <si>
    <t>6UTIKAL</t>
  </si>
  <si>
    <t>6UTMECDEP</t>
  </si>
  <si>
    <t>6UTORREALBA</t>
  </si>
  <si>
    <t>6UTORREPMA</t>
  </si>
  <si>
    <t>6UTOWNCENTER</t>
  </si>
  <si>
    <t>6UTUBOTEC</t>
  </si>
  <si>
    <t>6UTVNCAZUL</t>
  </si>
  <si>
    <t>6UUIP</t>
  </si>
  <si>
    <t>6UVH_DES</t>
  </si>
  <si>
    <t>6UVMERCA</t>
  </si>
  <si>
    <t>6UVOPAK</t>
  </si>
  <si>
    <t>6UVTA_PACIFI</t>
  </si>
  <si>
    <t>6UXACACIA</t>
  </si>
  <si>
    <t>6UXADULCE</t>
  </si>
  <si>
    <t>6UXALBROOK</t>
  </si>
  <si>
    <t>6UXARRAIJ</t>
  </si>
  <si>
    <t>6UXCATIVA</t>
  </si>
  <si>
    <t>6UXCHEPO</t>
  </si>
  <si>
    <t>6UXCHITRE</t>
  </si>
  <si>
    <t>6UXCHORRILLO</t>
  </si>
  <si>
    <t>6UXCREY</t>
  </si>
  <si>
    <t>6UXELCOCO</t>
  </si>
  <si>
    <t>6UXLAGO</t>
  </si>
  <si>
    <t>6UXLASTABLAS</t>
  </si>
  <si>
    <t>6UXMARQSA</t>
  </si>
  <si>
    <t>6UXMRICO</t>
  </si>
  <si>
    <t>6UXOAGUA</t>
  </si>
  <si>
    <t>6UXOFICENT</t>
  </si>
  <si>
    <t>6UXPACORA</t>
  </si>
  <si>
    <t>6UXPNOME</t>
  </si>
  <si>
    <t>6UXPSUR</t>
  </si>
  <si>
    <t>6UXPUEBLO</t>
  </si>
  <si>
    <t>6UXSBANITA</t>
  </si>
  <si>
    <t>6UXSMGTO</t>
  </si>
  <si>
    <t>6UXSTGO</t>
  </si>
  <si>
    <t>6UXTRANSIST</t>
  </si>
  <si>
    <t>6UXTSANTGO</t>
  </si>
  <si>
    <t>6UXVALEGRE</t>
  </si>
  <si>
    <t>6UXVISRAEL</t>
  </si>
  <si>
    <t>6UXVLOBOS</t>
  </si>
  <si>
    <t>6UXVLUCRE</t>
  </si>
  <si>
    <t>Total</t>
  </si>
  <si>
    <t>5DICE</t>
  </si>
  <si>
    <t>4DDISNORTE</t>
  </si>
  <si>
    <t>4DDISSUR</t>
  </si>
  <si>
    <t>4DENATRELBIL</t>
  </si>
  <si>
    <t>4DENATRELBLU</t>
  </si>
  <si>
    <t>4DENATRELMUL</t>
  </si>
  <si>
    <t>4DENATRELSIU</t>
  </si>
  <si>
    <t>4GALBAGEN</t>
  </si>
  <si>
    <t>4GALBANISA</t>
  </si>
  <si>
    <t>4GAMAYO1</t>
  </si>
  <si>
    <t>4GAMAYO2</t>
  </si>
  <si>
    <t>4GBPOWER</t>
  </si>
  <si>
    <t>4GEEC-20</t>
  </si>
  <si>
    <t>4GEGR</t>
  </si>
  <si>
    <t>4GENELCACF</t>
  </si>
  <si>
    <t>4GENELLBMG</t>
  </si>
  <si>
    <t>4GENELPHL</t>
  </si>
  <si>
    <t>4GEOLO</t>
  </si>
  <si>
    <t>4GGEOSA</t>
  </si>
  <si>
    <t>4GHEMCO</t>
  </si>
  <si>
    <t>4GHPA</t>
  </si>
  <si>
    <t>4GIHCSA</t>
  </si>
  <si>
    <t>4GIHSA</t>
  </si>
  <si>
    <t>4GMONTEROS</t>
  </si>
  <si>
    <t>4GMTL</t>
  </si>
  <si>
    <t>4GPENSA</t>
  </si>
  <si>
    <t>4GSOLARIS</t>
  </si>
  <si>
    <t>4TENATREL</t>
  </si>
  <si>
    <t>4TEPRNIC</t>
  </si>
  <si>
    <t>4UCCN</t>
  </si>
  <si>
    <t>4UCEMEXN</t>
  </si>
  <si>
    <t>4UCHDN</t>
  </si>
  <si>
    <t>4UDMN</t>
  </si>
  <si>
    <t>4UENACAL</t>
  </si>
  <si>
    <t>4UENSA</t>
  </si>
  <si>
    <t>4UHME</t>
  </si>
  <si>
    <t>4UHOLCIM</t>
  </si>
  <si>
    <t>4UINDEXN</t>
  </si>
  <si>
    <t>4UTRITONMI</t>
  </si>
  <si>
    <t>4UTWN</t>
  </si>
  <si>
    <t>4UZFLP</t>
  </si>
  <si>
    <t>3DENEE</t>
  </si>
  <si>
    <t>2C_C03</t>
  </si>
  <si>
    <t>2C_C04</t>
  </si>
  <si>
    <t>2C_C08</t>
  </si>
  <si>
    <t>2C_C13</t>
  </si>
  <si>
    <t>2C_C15</t>
  </si>
  <si>
    <t>2C_C16</t>
  </si>
  <si>
    <t>2C_C34</t>
  </si>
  <si>
    <t>2C_C39</t>
  </si>
  <si>
    <t>2C_C40</t>
  </si>
  <si>
    <t>2C_C51</t>
  </si>
  <si>
    <t>2C_C53</t>
  </si>
  <si>
    <t>2C_C58</t>
  </si>
  <si>
    <t>2C_C60</t>
  </si>
  <si>
    <t>2C_C61</t>
  </si>
  <si>
    <t>2C_C64</t>
  </si>
  <si>
    <t>2C_C66</t>
  </si>
  <si>
    <t>2C_C67</t>
  </si>
  <si>
    <t>2C_C72</t>
  </si>
  <si>
    <t>2C_C76</t>
  </si>
  <si>
    <t>2C_C78</t>
  </si>
  <si>
    <t>2D_D01</t>
  </si>
  <si>
    <t>2D_D02</t>
  </si>
  <si>
    <t>2D_D03</t>
  </si>
  <si>
    <t>2D_D04</t>
  </si>
  <si>
    <t>2D_D05</t>
  </si>
  <si>
    <t>2D_D06</t>
  </si>
  <si>
    <t>2D_D07</t>
  </si>
  <si>
    <t>2D_D08</t>
  </si>
  <si>
    <t>2G_C14</t>
  </si>
  <si>
    <t>2G_C18</t>
  </si>
  <si>
    <t>2G_C19</t>
  </si>
  <si>
    <t>2G_C20</t>
  </si>
  <si>
    <t>2G_C29</t>
  </si>
  <si>
    <t>2G_G01</t>
  </si>
  <si>
    <t>2G_G02</t>
  </si>
  <si>
    <t>2G_G05</t>
  </si>
  <si>
    <t>2G_G06</t>
  </si>
  <si>
    <t>2G_G07</t>
  </si>
  <si>
    <t>2G_G08</t>
  </si>
  <si>
    <t>2G_G09</t>
  </si>
  <si>
    <t>2G_G11</t>
  </si>
  <si>
    <t>2G_G12</t>
  </si>
  <si>
    <t>2G_G13</t>
  </si>
  <si>
    <t>2G_G14</t>
  </si>
  <si>
    <t>2G_G16</t>
  </si>
  <si>
    <t>2G_G17</t>
  </si>
  <si>
    <t>2G_G18</t>
  </si>
  <si>
    <t>2G_G19</t>
  </si>
  <si>
    <t>2U_U02</t>
  </si>
  <si>
    <t>2U_U05</t>
  </si>
  <si>
    <t>1CCOMCCELC</t>
  </si>
  <si>
    <t>1CCOMCECEE</t>
  </si>
  <si>
    <t>1CCOMCOECA</t>
  </si>
  <si>
    <t>1CCOMCOELG</t>
  </si>
  <si>
    <t>1CCOMCOELP</t>
  </si>
  <si>
    <t>1CCOMCOELU</t>
  </si>
  <si>
    <t>1CCOMCOEND</t>
  </si>
  <si>
    <t>1CCOMCOENM</t>
  </si>
  <si>
    <t>1CCOMCOESD</t>
  </si>
  <si>
    <t>1CCOMCOGUE</t>
  </si>
  <si>
    <t>1CCOMCOMEL</t>
  </si>
  <si>
    <t>1CCOMCOREL</t>
  </si>
  <si>
    <t>1CCOMCOVEN</t>
  </si>
  <si>
    <t>1CCOMECONO</t>
  </si>
  <si>
    <t>1CCOMEMCEE</t>
  </si>
  <si>
    <t>1CCOMENEGU</t>
  </si>
  <si>
    <t>1CCOMENREN</t>
  </si>
  <si>
    <t>1CCOMIONEN</t>
  </si>
  <si>
    <t>1CCOMMAYEL</t>
  </si>
  <si>
    <t>1CCOMRECGE</t>
  </si>
  <si>
    <t>1CCOMSOLGU</t>
  </si>
  <si>
    <t>1CCOMWATTS</t>
  </si>
  <si>
    <t>1DDISDIELO</t>
  </si>
  <si>
    <t>1DDISDISEL</t>
  </si>
  <si>
    <t>1DDISEMELG</t>
  </si>
  <si>
    <t>1DDISEMREP</t>
  </si>
  <si>
    <t>1GGDRAGAAC</t>
  </si>
  <si>
    <t>1GGDRAGELC</t>
  </si>
  <si>
    <t>1GGDRAGLAE</t>
  </si>
  <si>
    <t>1GGDRAGPIN</t>
  </si>
  <si>
    <t>1GGDRAGRAL</t>
  </si>
  <si>
    <t>1GGDRAGROG</t>
  </si>
  <si>
    <t>1GGDRAGROP</t>
  </si>
  <si>
    <t>1GGDRCAURE</t>
  </si>
  <si>
    <t>1GGDRCENIT</t>
  </si>
  <si>
    <t>1GGDRCOMOE</t>
  </si>
  <si>
    <t>1GGDRDELAU</t>
  </si>
  <si>
    <t>1GGDRENLAT</t>
  </si>
  <si>
    <t>1GGDRENREA</t>
  </si>
  <si>
    <t>1GGDRENRST</t>
  </si>
  <si>
    <t>1GGDRGEELP</t>
  </si>
  <si>
    <t>1GGDRGEENP</t>
  </si>
  <si>
    <t>1GGDRGEVEL</t>
  </si>
  <si>
    <t>1GGDRGRUCU</t>
  </si>
  <si>
    <t>1GGDRHICAA</t>
  </si>
  <si>
    <t>1GGDRHIDEM</t>
  </si>
  <si>
    <t>1GGDRHIDMA</t>
  </si>
  <si>
    <t>1GGDRHIDRL</t>
  </si>
  <si>
    <t>1GGDRHIDRO</t>
  </si>
  <si>
    <t>1GGDRHIDRX</t>
  </si>
  <si>
    <t>1GGDRHIDSA</t>
  </si>
  <si>
    <t>1GGDRHIDSD</t>
  </si>
  <si>
    <t>1GGDRHIDSM</t>
  </si>
  <si>
    <t>1GGDRHIDVI</t>
  </si>
  <si>
    <t>1GGDRHIELB</t>
  </si>
  <si>
    <t>1GGDRHIELC</t>
  </si>
  <si>
    <t>1GGDRHISAA</t>
  </si>
  <si>
    <t>1GGDRINDBI</t>
  </si>
  <si>
    <t>1GGDRMONMA</t>
  </si>
  <si>
    <t>1GGDROSCAN</t>
  </si>
  <si>
    <t>1GGDRPERPF</t>
  </si>
  <si>
    <t>1GGDRPRSOG</t>
  </si>
  <si>
    <t>1GGDRPUNCI</t>
  </si>
  <si>
    <t>1GGDRSERGE</t>
  </si>
  <si>
    <t>1GGDRSIBOS</t>
  </si>
  <si>
    <t>1GGDRTUNCA</t>
  </si>
  <si>
    <t>1GGDRWAKWA</t>
  </si>
  <si>
    <t>1GGDRXOLPR</t>
  </si>
  <si>
    <t>1GGENAGRPO</t>
  </si>
  <si>
    <t>1GGENALENR</t>
  </si>
  <si>
    <t>1GGENANACA</t>
  </si>
  <si>
    <t>1GGENCAISA</t>
  </si>
  <si>
    <t>1GGENCINMC</t>
  </si>
  <si>
    <t>1GGENCOELL</t>
  </si>
  <si>
    <t>1GGENELEGE</t>
  </si>
  <si>
    <t>1GGENEMGEE</t>
  </si>
  <si>
    <t>1GGENENDEO</t>
  </si>
  <si>
    <t>1GGENENLIG</t>
  </si>
  <si>
    <t>1GGENESAES</t>
  </si>
  <si>
    <t>1GGENGEELN</t>
  </si>
  <si>
    <t>1GGENGENAT</t>
  </si>
  <si>
    <t>1GGENGENES</t>
  </si>
  <si>
    <t>1GGENGENOC</t>
  </si>
  <si>
    <t>1GGENGRGEO</t>
  </si>
  <si>
    <t>1GGENHIDCH</t>
  </si>
  <si>
    <t>1GGENHIDRA</t>
  </si>
  <si>
    <t>1GGENHIHIJ</t>
  </si>
  <si>
    <t>1GGENHIVIA</t>
  </si>
  <si>
    <t>1GGENHIXAC</t>
  </si>
  <si>
    <t>1GGENINGMA</t>
  </si>
  <si>
    <t>1GGENOEGYC</t>
  </si>
  <si>
    <t>1GGENOXECO</t>
  </si>
  <si>
    <t>1GGENRENGU</t>
  </si>
  <si>
    <t>1GGENRNACE</t>
  </si>
  <si>
    <t>1GGENTERMI</t>
  </si>
  <si>
    <t>1GGENTRAEL</t>
  </si>
  <si>
    <t>1GGENVIEBL</t>
  </si>
  <si>
    <t>1TTRAEMPRR</t>
  </si>
  <si>
    <t>1TTRAETCEE</t>
  </si>
  <si>
    <t>1TTRAREELC</t>
  </si>
  <si>
    <t>1TTRATEEDN</t>
  </si>
  <si>
    <t>1TTRATRELC</t>
  </si>
  <si>
    <t>1TTRATRELO</t>
  </si>
  <si>
    <t>1TTRATRENC</t>
  </si>
  <si>
    <t>1UGUSDEYSI</t>
  </si>
  <si>
    <t>1UGUSEMGEE</t>
  </si>
  <si>
    <t>1UGUSGUAMO</t>
  </si>
  <si>
    <t>1UGUSIRTRA</t>
  </si>
  <si>
    <t>1UGUSOEGYC</t>
  </si>
  <si>
    <t>1UGUSTRTNI</t>
  </si>
  <si>
    <t>TOTALES POR PAIS</t>
  </si>
  <si>
    <t>Tarifa</t>
  </si>
  <si>
    <t>Energía MWh</t>
  </si>
  <si>
    <t>CC (US$)</t>
  </si>
  <si>
    <t>Guatemala</t>
  </si>
  <si>
    <t>El Salvador</t>
  </si>
  <si>
    <t>Honduras</t>
  </si>
  <si>
    <t>Nicaragua</t>
  </si>
  <si>
    <t>Costa Rica</t>
  </si>
  <si>
    <t>Panamá</t>
  </si>
  <si>
    <t>CC MENSUAL (US$)</t>
  </si>
  <si>
    <t>DEMANDA (MWH)</t>
  </si>
  <si>
    <t>TARIFAS DEL CARGO COMPLEMENTARIO (US$ /MWH)</t>
  </si>
  <si>
    <t>CARGO COMPLEMENTARIO  (US$)</t>
  </si>
  <si>
    <t xml:space="preserve">NO INTERCONECTORES </t>
  </si>
  <si>
    <t>REGIONAL</t>
  </si>
  <si>
    <t xml:space="preserve">NACIONAL </t>
  </si>
  <si>
    <t>PANAMA</t>
  </si>
  <si>
    <t xml:space="preserve">Total CC </t>
  </si>
  <si>
    <t>IARM</t>
  </si>
  <si>
    <t>CSMse</t>
  </si>
  <si>
    <t>CMMs</t>
  </si>
  <si>
    <t>TOTAL CC</t>
  </si>
  <si>
    <t>2G_G03_A</t>
  </si>
  <si>
    <t>6GDESHIDCORP</t>
  </si>
  <si>
    <t>6UGCP0622</t>
  </si>
  <si>
    <t>1GGENINPAG</t>
  </si>
  <si>
    <t>1GGENPANTA</t>
  </si>
  <si>
    <t>LA VIRGEN - FRONTERA COSTA RICA</t>
  </si>
  <si>
    <t>6UGCP0624</t>
  </si>
  <si>
    <t>6UGCP0629</t>
  </si>
  <si>
    <t>6UMETROHOTEL</t>
  </si>
  <si>
    <t>6UGCP0625</t>
  </si>
  <si>
    <t>6UGCP0626</t>
  </si>
  <si>
    <t>6UGCP0627</t>
  </si>
  <si>
    <t>6UGCP0630</t>
  </si>
  <si>
    <t>1CCOMELPOM</t>
  </si>
  <si>
    <t>6UGCP0637</t>
  </si>
  <si>
    <t>6UGCP0639</t>
  </si>
  <si>
    <t>6GCALDERA</t>
  </si>
  <si>
    <t>6GGSOLPUERTO</t>
  </si>
  <si>
    <t>6UGCP0631</t>
  </si>
  <si>
    <t>6UGCP0632</t>
  </si>
  <si>
    <t>6UGCP0633</t>
  </si>
  <si>
    <t>6UGCP0635</t>
  </si>
  <si>
    <t>6UGCP0636</t>
  </si>
  <si>
    <t>6UGCP0638</t>
  </si>
  <si>
    <t>6UGCP0641</t>
  </si>
  <si>
    <t>6UGCP0642</t>
  </si>
  <si>
    <t>6UGCP0643</t>
  </si>
  <si>
    <t>1GGENHIDCO</t>
  </si>
  <si>
    <t>1GGENOOXOL</t>
  </si>
  <si>
    <t>6GALTERNEGY</t>
  </si>
  <si>
    <t>6GBONTEX</t>
  </si>
  <si>
    <t>6GPEDSOLPOW</t>
  </si>
  <si>
    <t>6UGCP0640</t>
  </si>
  <si>
    <t>1GGENOXEII</t>
  </si>
  <si>
    <t>2G_G10_A</t>
  </si>
  <si>
    <t>IAR 2024
CRIE-41-2023</t>
  </si>
  <si>
    <r>
      <rPr>
        <vertAlign val="superscript"/>
        <sz val="11"/>
        <color rgb="FF000000"/>
        <rFont val="Calibri"/>
        <family val="2"/>
      </rPr>
      <t xml:space="preserve">2 </t>
    </r>
    <r>
      <rPr>
        <sz val="11"/>
        <color rgb="FF000000"/>
        <rFont val="Calibri"/>
        <family val="2"/>
      </rPr>
      <t xml:space="preserve">IARMES AJUSTADO 2022
</t>
    </r>
  </si>
  <si>
    <t>FRONTERA HONDURAS - P. SANDINO</t>
  </si>
  <si>
    <t>TORRE "T" - SAN BUENAVENTURA</t>
  </si>
  <si>
    <t>P. SANDINO - TICUANTEPE</t>
  </si>
  <si>
    <t>CAÑAS - PARRITA</t>
  </si>
  <si>
    <t>PARRITA - PALMAR NORTE</t>
  </si>
  <si>
    <t>PALMAR NORTE - RÍO CLARO</t>
  </si>
  <si>
    <t>6GPHOTOBUSC</t>
  </si>
  <si>
    <t>6GPHOTOOPEC</t>
  </si>
  <si>
    <t>6GPHOTOVENC</t>
  </si>
  <si>
    <t>6UGCP0628</t>
  </si>
  <si>
    <t>6UGCP0644</t>
  </si>
  <si>
    <t>1CCOMSHIEN</t>
  </si>
  <si>
    <t>1GGDRHALUM</t>
  </si>
  <si>
    <t>6GCELSOLAR</t>
  </si>
  <si>
    <t>6GPETOABRE</t>
  </si>
  <si>
    <t>6UGCP0645</t>
  </si>
  <si>
    <t>6UTELEBOB</t>
  </si>
  <si>
    <t>1GGENBIOEN</t>
  </si>
  <si>
    <t>1GGENPAPEL</t>
  </si>
  <si>
    <t>6GCORPISTMO</t>
  </si>
  <si>
    <t>6UDOITBGOL</t>
  </si>
  <si>
    <t>4GPEJ</t>
  </si>
  <si>
    <t>1GGENHIDCA</t>
  </si>
  <si>
    <t>1GGENINGSD</t>
  </si>
  <si>
    <t>1GGENLUFEG</t>
  </si>
  <si>
    <t>6GGENGATUN</t>
  </si>
  <si>
    <t>6UGCP0652</t>
  </si>
  <si>
    <t>6UMINPMAGCA</t>
  </si>
  <si>
    <t>6UPLZFEL</t>
  </si>
  <si>
    <t>6USUPERDELIK</t>
  </si>
  <si>
    <t>6UGCP0648</t>
  </si>
  <si>
    <t>6UGCP0649</t>
  </si>
  <si>
    <t>6UGCP0654</t>
  </si>
  <si>
    <t>1GGENGENEP</t>
  </si>
  <si>
    <t>1GGENINGUN</t>
  </si>
  <si>
    <r>
      <rPr>
        <vertAlign val="super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 xml:space="preserve"> Conforme el RESUELVE PRIMERO de la Resolución CRIE-23-2024 el Porcentaje de Compensación (PC) es 87%, valor que se mantendrá vigente hasta que sea modificado mediante resolución CRIE. </t>
    </r>
  </si>
  <si>
    <t>6GGANA</t>
  </si>
  <si>
    <t>6GIDEALPMA</t>
  </si>
  <si>
    <t>6UGCP0657</t>
  </si>
  <si>
    <t>6UGCP0658</t>
  </si>
  <si>
    <t>1GGENCPSRL</t>
  </si>
  <si>
    <t>IAR AJUSTADO 2024
CRIE-26-2024</t>
  </si>
  <si>
    <t>IAR ANUAL 2024</t>
  </si>
  <si>
    <t>Resolución
 CRIE-41-2023</t>
  </si>
  <si>
    <t>IAR ANUAL 2024 AJUSTADO</t>
  </si>
  <si>
    <t>Resolución 
CRIE-26-2024</t>
  </si>
  <si>
    <t>Resolución 
CRIE-31-2018</t>
  </si>
  <si>
    <t>SCGCse-1</t>
  </si>
  <si>
    <t>PC²</t>
  </si>
  <si>
    <t xml:space="preserve">CSMse </t>
  </si>
  <si>
    <r>
      <t>CMMs</t>
    </r>
    <r>
      <rPr>
        <b/>
        <vertAlign val="superscript"/>
        <sz val="11"/>
        <color rgb="FFFFFFFF"/>
        <rFont val="Calibri"/>
        <family val="2"/>
      </rPr>
      <t>1</t>
    </r>
    <r>
      <rPr>
        <b/>
        <sz val="11"/>
        <color rgb="FFFFFFFF"/>
        <rFont val="Calibri"/>
        <family val="2"/>
      </rPr>
      <t xml:space="preserve"> </t>
    </r>
  </si>
  <si>
    <t>Resolución 
CRIE-23-2024</t>
  </si>
  <si>
    <t>Al 30-jun-2024</t>
  </si>
  <si>
    <t>PANALUYA - FRONTERA HONDURAS</t>
  </si>
  <si>
    <t>LA VEGA II - FRONTERA EL SALVADOR</t>
  </si>
  <si>
    <t>FRONTERA GUATEMALA - AHUACHAPÁN</t>
  </si>
  <si>
    <t>15 SEPTIEMBRE - FRONTERA HONDURAS</t>
  </si>
  <si>
    <t>FRONTERA NICARAGUA - CAÑAS</t>
  </si>
  <si>
    <t>RÍO CLARO - FRONTERA PANAMÁ</t>
  </si>
  <si>
    <t>FRONTERA COSTA RICA - DOMINICAL</t>
  </si>
  <si>
    <t>GUATE NORTE - SAN AGUSTÍN</t>
  </si>
  <si>
    <t>SAN AGUSTÍN - PANALUYA</t>
  </si>
  <si>
    <t>AGUACAPA - LA VEGA II</t>
  </si>
  <si>
    <t>AHUACHAPÁN - NEJAPA</t>
  </si>
  <si>
    <t>SAN BUENA VENTURA - SAN NICOLÁS</t>
  </si>
  <si>
    <t>TICUANTEPE - LA VIRGEN</t>
  </si>
  <si>
    <t>MONTO FACTURADO 
DE ENERO A JUNIO 2024</t>
  </si>
  <si>
    <t>6UCPBCEN31</t>
  </si>
  <si>
    <t>6UCUNION20</t>
  </si>
  <si>
    <t>1GGDRGADIS</t>
  </si>
  <si>
    <t>1GGDRHICOV</t>
  </si>
  <si>
    <t>1GGDRUNYSU</t>
  </si>
  <si>
    <t>1TTRAFERSA</t>
  </si>
  <si>
    <t>CÁLCULO DE TARIFAS PARA EL CARGO COMPLEMENTARIO SEGÚN Resoluciones CRIE-31-2018, CRIE-50-2020, CRIE-41-2023, CRIE-23-2024 y CRIE-26-2024</t>
  </si>
  <si>
    <t>MONTO PENDIENTE DE FACTURAR INCLUYENDO EL AJUSTE DE JULIO A DICIEMBRE 2024</t>
  </si>
  <si>
    <t>MES OPERACIÓN DTER: SEPTIEMBRE 2024</t>
  </si>
  <si>
    <t>MES DEMANDA: AGOSTO 2024</t>
  </si>
  <si>
    <t>6GGENISA</t>
  </si>
  <si>
    <t>6GHPIEDRA</t>
  </si>
  <si>
    <t>6UGCP0647</t>
  </si>
  <si>
    <t>6UGCP0660</t>
  </si>
  <si>
    <t>1GGDRCOMAP</t>
  </si>
  <si>
    <t>1GGENAGENA</t>
  </si>
  <si>
    <t>1GGENTECNO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</si>
</sst>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.00_-;\-&quot;$&quot;* #,##0.00_-;_-&quot;$&quot;* &quot;-&quot;??_-;_-@_-"/>
    <numFmt numFmtId="167" formatCode="_(* #,##0_);_(* \(#,##0\);_(* &quot;-&quot;??_);_(@_)"/>
    <numFmt numFmtId="168" formatCode="0.000"/>
    <numFmt numFmtId="169" formatCode="_(* #,##0.000_);_(* \(#,##0.000\);_(* &quot;-&quot;??_);_(@_)"/>
    <numFmt numFmtId="170" formatCode="0.00000%"/>
    <numFmt numFmtId="171" formatCode="mmmm\-yyyy"/>
    <numFmt numFmtId="172" formatCode="#,##0.000"/>
    <numFmt numFmtId="173" formatCode="_(* #,##0.0_);_(* \(#,##0.0\);_(* &quot;-&quot;??_);_(@_)"/>
    <numFmt numFmtId="174" formatCode="#,##0.0;\-#,##0.0"/>
    <numFmt numFmtId="175" formatCode="#,##0.0000"/>
    <numFmt numFmtId="176" formatCode="0.0000"/>
    <numFmt numFmtId="177" formatCode="#,##0.00000000000000"/>
    <numFmt numFmtId="178" formatCode="General&quot; meses&quot;"/>
    <numFmt numFmtId="179" formatCode="0.000%"/>
    <numFmt numFmtId="180" formatCode="&quot;$&quot;#,##0.00"/>
    <numFmt numFmtId="181" formatCode="_(* #,##0.0000_);_(* \(#,##0.0000\);_(* &quot;-&quot;??_);_(@_)"/>
    <numFmt numFmtId="182" formatCode="#,##0.00000_);\(#,##0.00000\)"/>
    <numFmt numFmtId="183" formatCode="_-* #,##0.000000000000_-;\-* #,##0.000000000000_-;_-* &quot;-&quot;??_-;_-@_-"/>
    <numFmt numFmtId="184" formatCode="0.00000"/>
    <numFmt numFmtId="185" formatCode="_(* #,##0.00000_);_(* \(#,##0.00000\);_(* &quot;-&quot;??_);_(@_)"/>
    <numFmt numFmtId="186" formatCode="_-* #,##0.000_-;\-* #,##0.000_-;_-* &quot;-&quot;??_-;_-@_-"/>
  </numFmts>
  <fonts count="5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20"/>
      <color rgb="FFF2F2F2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7"/>
      <name val="Calibri"/>
      <family val="2"/>
    </font>
    <font>
      <sz val="11"/>
      <color rgb="FFFF0000"/>
      <name val="Calibri"/>
      <family val="2"/>
    </font>
    <font>
      <b/>
      <sz val="10"/>
      <name val="Arial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vertAlign val="superscript"/>
      <sz val="11"/>
      <color rgb="FFFFFFFF"/>
      <name val="Calibri"/>
      <family val="2"/>
    </font>
    <font>
      <vertAlign val="superscript"/>
      <sz val="12"/>
      <color rgb="FF000000"/>
      <name val="Calibri"/>
      <family val="2"/>
    </font>
    <font>
      <sz val="14"/>
      <color rgb="FFFF0000"/>
      <name val="Calibri"/>
      <family val="2"/>
    </font>
    <font>
      <vertAlign val="superscript"/>
      <sz val="11"/>
      <color rgb="FF000000"/>
      <name val="Calibri"/>
      <family val="2"/>
    </font>
    <font>
      <vertAlign val="superscript"/>
      <sz val="1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i/>
      <sz val="10"/>
      <color rgb="FF00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10"/>
      <color rgb="FFFFFFFF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</fonts>
  <fills count="53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CCFFCC"/>
        <bgColor rgb="FFCCFFCC"/>
      </patternFill>
    </fill>
    <fill>
      <patternFill patternType="solid">
        <fgColor rgb="FFB6DDE8"/>
        <bgColor rgb="FFB6DDE8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66FF"/>
        <bgColor rgb="FF0066FF"/>
      </patternFill>
    </fill>
    <fill>
      <patternFill patternType="solid">
        <fgColor rgb="FF7F7F7F"/>
        <bgColor rgb="FF7F7F7F"/>
      </patternFill>
    </fill>
    <fill>
      <patternFill patternType="solid">
        <fgColor rgb="FFF79646"/>
        <bgColor rgb="FFF79646"/>
      </patternFill>
    </fill>
    <fill>
      <patternFill patternType="solid">
        <fgColor rgb="FFCCFF99"/>
        <bgColor rgb="FFCCFF99"/>
      </patternFill>
    </fill>
    <fill>
      <patternFill patternType="solid">
        <fgColor rgb="FFFFCC00"/>
        <bgColor rgb="FFFFCC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CCFF9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rgb="FF7F7F7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rgb="FFB6DDE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6DDE8"/>
      </patternFill>
    </fill>
    <fill>
      <patternFill patternType="solid">
        <fgColor theme="0"/>
        <bgColor rgb="FFCCFF99"/>
      </patternFill>
    </fill>
  </fills>
  <borders count="97">
    <border>
      <left/>
      <right/>
      <top/>
      <bottom/>
      <diagonal/>
    </border>
    <border>
      <left style="thin">
        <color rgb="FF000000"/>
      </left>
      <right/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7F7F7F"/>
      </top>
      <bottom/>
      <diagonal/>
    </border>
    <border>
      <left style="thin">
        <color rgb="FF000000"/>
      </left>
      <right style="thin">
        <color indexed="64"/>
      </right>
      <top style="thin">
        <color rgb="FF7F7F7F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4">
    <xf numFmtId="0" fontId="0" fillId="0" borderId="0"/>
    <xf numFmtId="0" fontId="19" fillId="0" borderId="37" applyNumberFormat="0" applyFill="0" applyAlignment="0" applyProtection="0"/>
    <xf numFmtId="0" fontId="20" fillId="0" borderId="38" applyNumberFormat="0" applyFill="0" applyAlignment="0" applyProtection="0"/>
    <xf numFmtId="0" fontId="21" fillId="0" borderId="39" applyNumberFormat="0" applyFill="0" applyAlignment="0" applyProtection="0"/>
    <xf numFmtId="0" fontId="25" fillId="16" borderId="40" applyNumberFormat="0" applyAlignment="0" applyProtection="0"/>
    <xf numFmtId="0" fontId="26" fillId="17" borderId="41" applyNumberFormat="0" applyAlignment="0" applyProtection="0"/>
    <xf numFmtId="0" fontId="27" fillId="17" borderId="40" applyNumberFormat="0" applyAlignment="0" applyProtection="0"/>
    <xf numFmtId="0" fontId="28" fillId="0" borderId="42" applyNumberFormat="0" applyFill="0" applyAlignment="0" applyProtection="0"/>
    <xf numFmtId="0" fontId="29" fillId="18" borderId="43" applyNumberFormat="0" applyAlignment="0" applyProtection="0"/>
    <xf numFmtId="0" fontId="32" fillId="0" borderId="45" applyNumberFormat="0" applyFill="0" applyAlignment="0" applyProtection="0"/>
    <xf numFmtId="0" fontId="2" fillId="0" borderId="8"/>
    <xf numFmtId="0" fontId="18" fillId="0" borderId="8" applyNumberFormat="0" applyFill="0" applyBorder="0" applyAlignment="0" applyProtection="0"/>
    <xf numFmtId="0" fontId="21" fillId="0" borderId="8" applyNumberFormat="0" applyFill="0" applyBorder="0" applyAlignment="0" applyProtection="0"/>
    <xf numFmtId="0" fontId="22" fillId="13" borderId="8" applyNumberFormat="0" applyBorder="0" applyAlignment="0" applyProtection="0"/>
    <xf numFmtId="0" fontId="23" fillId="14" borderId="8" applyNumberFormat="0" applyBorder="0" applyAlignment="0" applyProtection="0"/>
    <xf numFmtId="0" fontId="24" fillId="15" borderId="8" applyNumberFormat="0" applyBorder="0" applyAlignment="0" applyProtection="0"/>
    <xf numFmtId="0" fontId="30" fillId="0" borderId="8" applyNumberFormat="0" applyFill="0" applyBorder="0" applyAlignment="0" applyProtection="0"/>
    <xf numFmtId="0" fontId="2" fillId="19" borderId="44" applyNumberFormat="0" applyFont="0" applyAlignment="0" applyProtection="0"/>
    <xf numFmtId="0" fontId="31" fillId="0" borderId="8" applyNumberFormat="0" applyFill="0" applyBorder="0" applyAlignment="0" applyProtection="0"/>
    <xf numFmtId="0" fontId="33" fillId="20" borderId="8" applyNumberFormat="0" applyBorder="0" applyAlignment="0" applyProtection="0"/>
    <xf numFmtId="0" fontId="2" fillId="21" borderId="8" applyNumberFormat="0" applyBorder="0" applyAlignment="0" applyProtection="0"/>
    <xf numFmtId="0" fontId="2" fillId="22" borderId="8" applyNumberFormat="0" applyBorder="0" applyAlignment="0" applyProtection="0"/>
    <xf numFmtId="0" fontId="33" fillId="23" borderId="8" applyNumberFormat="0" applyBorder="0" applyAlignment="0" applyProtection="0"/>
    <xf numFmtId="0" fontId="33" fillId="24" borderId="8" applyNumberFormat="0" applyBorder="0" applyAlignment="0" applyProtection="0"/>
    <xf numFmtId="0" fontId="2" fillId="25" borderId="8" applyNumberFormat="0" applyBorder="0" applyAlignment="0" applyProtection="0"/>
    <xf numFmtId="0" fontId="2" fillId="26" borderId="8" applyNumberFormat="0" applyBorder="0" applyAlignment="0" applyProtection="0"/>
    <xf numFmtId="0" fontId="33" fillId="27" borderId="8" applyNumberFormat="0" applyBorder="0" applyAlignment="0" applyProtection="0"/>
    <xf numFmtId="0" fontId="33" fillId="28" borderId="8" applyNumberFormat="0" applyBorder="0" applyAlignment="0" applyProtection="0"/>
    <xf numFmtId="0" fontId="2" fillId="29" borderId="8" applyNumberFormat="0" applyBorder="0" applyAlignment="0" applyProtection="0"/>
    <xf numFmtId="0" fontId="2" fillId="30" borderId="8" applyNumberFormat="0" applyBorder="0" applyAlignment="0" applyProtection="0"/>
    <xf numFmtId="0" fontId="33" fillId="31" borderId="8" applyNumberFormat="0" applyBorder="0" applyAlignment="0" applyProtection="0"/>
    <xf numFmtId="0" fontId="33" fillId="32" borderId="8" applyNumberFormat="0" applyBorder="0" applyAlignment="0" applyProtection="0"/>
    <xf numFmtId="0" fontId="2" fillId="33" borderId="8" applyNumberFormat="0" applyBorder="0" applyAlignment="0" applyProtection="0"/>
    <xf numFmtId="0" fontId="2" fillId="34" borderId="8" applyNumberFormat="0" applyBorder="0" applyAlignment="0" applyProtection="0"/>
    <xf numFmtId="0" fontId="33" fillId="35" borderId="8" applyNumberFormat="0" applyBorder="0" applyAlignment="0" applyProtection="0"/>
    <xf numFmtId="0" fontId="33" fillId="36" borderId="8" applyNumberFormat="0" applyBorder="0" applyAlignment="0" applyProtection="0"/>
    <xf numFmtId="0" fontId="2" fillId="37" borderId="8" applyNumberFormat="0" applyBorder="0" applyAlignment="0" applyProtection="0"/>
    <xf numFmtId="0" fontId="2" fillId="38" borderId="8" applyNumberFormat="0" applyBorder="0" applyAlignment="0" applyProtection="0"/>
    <xf numFmtId="0" fontId="33" fillId="39" borderId="8" applyNumberFormat="0" applyBorder="0" applyAlignment="0" applyProtection="0"/>
    <xf numFmtId="0" fontId="33" fillId="40" borderId="8" applyNumberFormat="0" applyBorder="0" applyAlignment="0" applyProtection="0"/>
    <xf numFmtId="0" fontId="2" fillId="41" borderId="8" applyNumberFormat="0" applyBorder="0" applyAlignment="0" applyProtection="0"/>
    <xf numFmtId="0" fontId="2" fillId="42" borderId="8" applyNumberFormat="0" applyBorder="0" applyAlignment="0" applyProtection="0"/>
    <xf numFmtId="0" fontId="33" fillId="43" borderId="8" applyNumberFormat="0" applyBorder="0" applyAlignment="0" applyProtection="0"/>
    <xf numFmtId="9" fontId="34" fillId="0" borderId="0" applyFont="0" applyFill="0" applyBorder="0" applyAlignment="0" applyProtection="0"/>
    <xf numFmtId="0" fontId="35" fillId="0" borderId="8"/>
    <xf numFmtId="164" fontId="36" fillId="0" borderId="0" applyFont="0" applyFill="0" applyBorder="0" applyAlignment="0" applyProtection="0"/>
    <xf numFmtId="0" fontId="17" fillId="0" borderId="8"/>
    <xf numFmtId="0" fontId="1" fillId="0" borderId="8"/>
    <xf numFmtId="0" fontId="1" fillId="19" borderId="44" applyNumberFormat="0" applyFont="0" applyAlignment="0" applyProtection="0"/>
    <xf numFmtId="0" fontId="1" fillId="21" borderId="8" applyNumberFormat="0" applyBorder="0" applyAlignment="0" applyProtection="0"/>
    <xf numFmtId="0" fontId="1" fillId="22" borderId="8" applyNumberFormat="0" applyBorder="0" applyAlignment="0" applyProtection="0"/>
    <xf numFmtId="0" fontId="1" fillId="25" borderId="8" applyNumberFormat="0" applyBorder="0" applyAlignment="0" applyProtection="0"/>
    <xf numFmtId="0" fontId="1" fillId="26" borderId="8" applyNumberFormat="0" applyBorder="0" applyAlignment="0" applyProtection="0"/>
    <xf numFmtId="0" fontId="1" fillId="29" borderId="8" applyNumberFormat="0" applyBorder="0" applyAlignment="0" applyProtection="0"/>
    <xf numFmtId="0" fontId="1" fillId="30" borderId="8" applyNumberFormat="0" applyBorder="0" applyAlignment="0" applyProtection="0"/>
    <xf numFmtId="0" fontId="1" fillId="33" borderId="8" applyNumberFormat="0" applyBorder="0" applyAlignment="0" applyProtection="0"/>
    <xf numFmtId="0" fontId="1" fillId="34" borderId="8" applyNumberFormat="0" applyBorder="0" applyAlignment="0" applyProtection="0"/>
    <xf numFmtId="0" fontId="1" fillId="37" borderId="8" applyNumberFormat="0" applyBorder="0" applyAlignment="0" applyProtection="0"/>
    <xf numFmtId="0" fontId="1" fillId="38" borderId="8" applyNumberFormat="0" applyBorder="0" applyAlignment="0" applyProtection="0"/>
    <xf numFmtId="0" fontId="1" fillId="41" borderId="8" applyNumberFormat="0" applyBorder="0" applyAlignment="0" applyProtection="0"/>
    <xf numFmtId="0" fontId="1" fillId="42" borderId="8" applyNumberFormat="0" applyBorder="0" applyAlignment="0" applyProtection="0"/>
    <xf numFmtId="9" fontId="17" fillId="0" borderId="8" applyFont="0" applyFill="0" applyBorder="0" applyAlignment="0" applyProtection="0"/>
    <xf numFmtId="166" fontId="17" fillId="0" borderId="8" applyFont="0" applyFill="0" applyBorder="0" applyAlignment="0" applyProtection="0"/>
    <xf numFmtId="165" fontId="49" fillId="0" borderId="0" applyFont="0" applyFill="0" applyBorder="0" applyAlignment="0" applyProtection="0"/>
  </cellStyleXfs>
  <cellXfs count="479">
    <xf numFmtId="0" fontId="0" fillId="0" borderId="0" xfId="0"/>
    <xf numFmtId="165" fontId="0" fillId="0" borderId="0" xfId="0" applyNumberFormat="1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right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4" fillId="2" borderId="5" xfId="0" applyFont="1" applyFill="1" applyBorder="1" applyAlignment="1">
      <alignment horizontal="right"/>
    </xf>
    <xf numFmtId="165" fontId="7" fillId="3" borderId="4" xfId="0" applyNumberFormat="1" applyFont="1" applyFill="1" applyBorder="1"/>
    <xf numFmtId="165" fontId="7" fillId="3" borderId="6" xfId="0" applyNumberFormat="1" applyFont="1" applyFill="1" applyBorder="1"/>
    <xf numFmtId="164" fontId="4" fillId="2" borderId="4" xfId="0" applyNumberFormat="1" applyFont="1" applyFill="1" applyBorder="1"/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0" fillId="7" borderId="8" xfId="0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9" fillId="3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3" borderId="10" xfId="0" applyFont="1" applyFill="1" applyBorder="1"/>
    <xf numFmtId="168" fontId="9" fillId="3" borderId="10" xfId="0" applyNumberFormat="1" applyFont="1" applyFill="1" applyBorder="1"/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/>
    <xf numFmtId="168" fontId="9" fillId="3" borderId="4" xfId="0" applyNumberFormat="1" applyFont="1" applyFill="1" applyBorder="1"/>
    <xf numFmtId="172" fontId="9" fillId="3" borderId="4" xfId="0" applyNumberFormat="1" applyFont="1" applyFill="1" applyBorder="1"/>
    <xf numFmtId="0" fontId="10" fillId="0" borderId="0" xfId="0" applyFont="1"/>
    <xf numFmtId="0" fontId="11" fillId="9" borderId="8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11" fillId="9" borderId="11" xfId="0" applyFont="1" applyFill="1" applyBorder="1" applyAlignment="1">
      <alignment horizontal="center"/>
    </xf>
    <xf numFmtId="167" fontId="5" fillId="10" borderId="7" xfId="0" applyNumberFormat="1" applyFont="1" applyFill="1" applyBorder="1"/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11" fillId="7" borderId="8" xfId="0" applyFont="1" applyFill="1" applyBorder="1"/>
    <xf numFmtId="1" fontId="0" fillId="0" borderId="0" xfId="0" applyNumberFormat="1"/>
    <xf numFmtId="0" fontId="0" fillId="4" borderId="9" xfId="0" applyFill="1" applyBorder="1"/>
    <xf numFmtId="167" fontId="0" fillId="4" borderId="18" xfId="0" applyNumberFormat="1" applyFill="1" applyBorder="1" applyAlignment="1">
      <alignment horizontal="right"/>
    </xf>
    <xf numFmtId="167" fontId="0" fillId="4" borderId="9" xfId="0" applyNumberFormat="1" applyFill="1" applyBorder="1" applyAlignment="1">
      <alignment horizontal="right"/>
    </xf>
    <xf numFmtId="167" fontId="0" fillId="4" borderId="9" xfId="0" applyNumberFormat="1" applyFill="1" applyBorder="1"/>
    <xf numFmtId="0" fontId="0" fillId="4" borderId="19" xfId="0" applyFill="1" applyBorder="1"/>
    <xf numFmtId="0" fontId="0" fillId="4" borderId="8" xfId="0" applyFill="1" applyBorder="1"/>
    <xf numFmtId="0" fontId="0" fillId="4" borderId="11" xfId="0" applyFill="1" applyBorder="1"/>
    <xf numFmtId="167" fontId="0" fillId="4" borderId="8" xfId="0" applyNumberFormat="1" applyFill="1" applyBorder="1"/>
    <xf numFmtId="167" fontId="0" fillId="4" borderId="11" xfId="0" applyNumberFormat="1" applyFill="1" applyBorder="1"/>
    <xf numFmtId="167" fontId="11" fillId="7" borderId="8" xfId="0" applyNumberFormat="1" applyFont="1" applyFill="1" applyBorder="1"/>
    <xf numFmtId="0" fontId="14" fillId="3" borderId="20" xfId="0" applyFont="1" applyFill="1" applyBorder="1" applyAlignment="1">
      <alignment horizontal="center" vertical="center" wrapText="1"/>
    </xf>
    <xf numFmtId="0" fontId="14" fillId="3" borderId="20" xfId="0" applyFont="1" applyFill="1" applyBorder="1"/>
    <xf numFmtId="172" fontId="14" fillId="3" borderId="20" xfId="0" applyNumberFormat="1" applyFont="1" applyFill="1" applyBorder="1" applyAlignment="1">
      <alignment horizontal="right"/>
    </xf>
    <xf numFmtId="0" fontId="9" fillId="6" borderId="20" xfId="0" applyFont="1" applyFill="1" applyBorder="1" applyAlignment="1">
      <alignment horizontal="center" vertical="center" wrapText="1"/>
    </xf>
    <xf numFmtId="0" fontId="9" fillId="3" borderId="20" xfId="0" applyFont="1" applyFill="1" applyBorder="1"/>
    <xf numFmtId="168" fontId="9" fillId="3" borderId="20" xfId="0" applyNumberFormat="1" applyFont="1" applyFill="1" applyBorder="1"/>
    <xf numFmtId="172" fontId="9" fillId="3" borderId="10" xfId="0" applyNumberFormat="1" applyFont="1" applyFill="1" applyBorder="1" applyAlignment="1">
      <alignment horizontal="right"/>
    </xf>
    <xf numFmtId="0" fontId="10" fillId="4" borderId="4" xfId="0" applyFont="1" applyFill="1" applyBorder="1"/>
    <xf numFmtId="167" fontId="10" fillId="4" borderId="4" xfId="0" applyNumberFormat="1" applyFont="1" applyFill="1" applyBorder="1" applyAlignment="1">
      <alignment horizontal="right"/>
    </xf>
    <xf numFmtId="172" fontId="9" fillId="3" borderId="4" xfId="0" applyNumberFormat="1" applyFont="1" applyFill="1" applyBorder="1" applyAlignment="1">
      <alignment horizontal="right"/>
    </xf>
    <xf numFmtId="167" fontId="10" fillId="4" borderId="4" xfId="0" applyNumberFormat="1" applyFont="1" applyFill="1" applyBorder="1"/>
    <xf numFmtId="167" fontId="4" fillId="7" borderId="8" xfId="0" applyNumberFormat="1" applyFont="1" applyFill="1" applyBorder="1"/>
    <xf numFmtId="0" fontId="0" fillId="11" borderId="9" xfId="0" applyFill="1" applyBorder="1"/>
    <xf numFmtId="37" fontId="0" fillId="11" borderId="19" xfId="0" applyNumberFormat="1" applyFill="1" applyBorder="1"/>
    <xf numFmtId="167" fontId="0" fillId="11" borderId="9" xfId="0" applyNumberFormat="1" applyFill="1" applyBorder="1" applyAlignment="1">
      <alignment horizontal="right"/>
    </xf>
    <xf numFmtId="167" fontId="0" fillId="11" borderId="9" xfId="0" applyNumberFormat="1" applyFill="1" applyBorder="1"/>
    <xf numFmtId="3" fontId="0" fillId="11" borderId="8" xfId="0" applyNumberFormat="1" applyFill="1" applyBorder="1"/>
    <xf numFmtId="3" fontId="0" fillId="11" borderId="19" xfId="0" applyNumberFormat="1" applyFill="1" applyBorder="1"/>
    <xf numFmtId="0" fontId="0" fillId="11" borderId="19" xfId="0" applyFill="1" applyBorder="1"/>
    <xf numFmtId="167" fontId="0" fillId="11" borderId="8" xfId="0" applyNumberFormat="1" applyFill="1" applyBorder="1"/>
    <xf numFmtId="0" fontId="0" fillId="11" borderId="8" xfId="0" applyFill="1" applyBorder="1"/>
    <xf numFmtId="0" fontId="0" fillId="11" borderId="11" xfId="0" applyFill="1" applyBorder="1"/>
    <xf numFmtId="175" fontId="14" fillId="3" borderId="20" xfId="0" applyNumberFormat="1" applyFont="1" applyFill="1" applyBorder="1" applyAlignment="1">
      <alignment horizontal="right"/>
    </xf>
    <xf numFmtId="0" fontId="0" fillId="3" borderId="20" xfId="0" applyFill="1" applyBorder="1" applyAlignment="1">
      <alignment wrapText="1"/>
    </xf>
    <xf numFmtId="3" fontId="0" fillId="11" borderId="4" xfId="0" applyNumberFormat="1" applyFill="1" applyBorder="1"/>
    <xf numFmtId="167" fontId="0" fillId="11" borderId="8" xfId="0" applyNumberFormat="1" applyFill="1" applyBorder="1" applyAlignment="1">
      <alignment horizontal="right"/>
    </xf>
    <xf numFmtId="0" fontId="10" fillId="11" borderId="4" xfId="0" applyFont="1" applyFill="1" applyBorder="1"/>
    <xf numFmtId="167" fontId="10" fillId="11" borderId="9" xfId="0" applyNumberFormat="1" applyFont="1" applyFill="1" applyBorder="1" applyAlignment="1">
      <alignment horizontal="right"/>
    </xf>
    <xf numFmtId="167" fontId="10" fillId="11" borderId="4" xfId="0" applyNumberFormat="1" applyFont="1" applyFill="1" applyBorder="1"/>
    <xf numFmtId="167" fontId="10" fillId="11" borderId="6" xfId="0" applyNumberFormat="1" applyFont="1" applyFill="1" applyBorder="1"/>
    <xf numFmtId="167" fontId="10" fillId="11" borderId="7" xfId="0" applyNumberFormat="1" applyFont="1" applyFill="1" applyBorder="1"/>
    <xf numFmtId="167" fontId="10" fillId="0" borderId="4" xfId="0" applyNumberFormat="1" applyFont="1" applyBorder="1" applyAlignment="1">
      <alignment horizontal="right"/>
    </xf>
    <xf numFmtId="176" fontId="0" fillId="0" borderId="0" xfId="0" applyNumberFormat="1"/>
    <xf numFmtId="2" fontId="0" fillId="0" borderId="0" xfId="0" applyNumberFormat="1"/>
    <xf numFmtId="37" fontId="0" fillId="0" borderId="0" xfId="0" applyNumberFormat="1"/>
    <xf numFmtId="169" fontId="15" fillId="4" borderId="5" xfId="0" applyNumberFormat="1" applyFont="1" applyFill="1" applyBorder="1" applyAlignment="1">
      <alignment horizontal="center"/>
    </xf>
    <xf numFmtId="169" fontId="15" fillId="4" borderId="4" xfId="0" applyNumberFormat="1" applyFont="1" applyFill="1" applyBorder="1" applyAlignment="1">
      <alignment horizontal="center"/>
    </xf>
    <xf numFmtId="169" fontId="15" fillId="4" borderId="6" xfId="0" applyNumberFormat="1" applyFont="1" applyFill="1" applyBorder="1" applyAlignment="1">
      <alignment horizontal="center"/>
    </xf>
    <xf numFmtId="169" fontId="15" fillId="11" borderId="5" xfId="0" applyNumberFormat="1" applyFont="1" applyFill="1" applyBorder="1" applyAlignment="1">
      <alignment horizontal="center"/>
    </xf>
    <xf numFmtId="169" fontId="15" fillId="11" borderId="4" xfId="0" applyNumberFormat="1" applyFont="1" applyFill="1" applyBorder="1" applyAlignment="1">
      <alignment horizontal="center"/>
    </xf>
    <xf numFmtId="169" fontId="16" fillId="0" borderId="4" xfId="0" applyNumberFormat="1" applyFont="1" applyBorder="1" applyAlignment="1">
      <alignment horizontal="center"/>
    </xf>
    <xf numFmtId="1" fontId="0" fillId="7" borderId="8" xfId="0" applyNumberFormat="1" applyFill="1" applyBorder="1"/>
    <xf numFmtId="4" fontId="0" fillId="7" borderId="8" xfId="0" applyNumberFormat="1" applyFill="1" applyBorder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0" fontId="9" fillId="0" borderId="22" xfId="0" applyFont="1" applyBorder="1"/>
    <xf numFmtId="4" fontId="9" fillId="0" borderId="22" xfId="0" applyNumberFormat="1" applyFont="1" applyBorder="1"/>
    <xf numFmtId="172" fontId="9" fillId="0" borderId="0" xfId="0" applyNumberFormat="1" applyFont="1" applyAlignment="1">
      <alignment horizontal="right"/>
    </xf>
    <xf numFmtId="0" fontId="11" fillId="9" borderId="15" xfId="0" applyFont="1" applyFill="1" applyBorder="1" applyAlignment="1">
      <alignment horizontal="center"/>
    </xf>
    <xf numFmtId="0" fontId="11" fillId="9" borderId="21" xfId="0" applyFont="1" applyFill="1" applyBorder="1" applyAlignment="1">
      <alignment horizontal="center"/>
    </xf>
    <xf numFmtId="0" fontId="11" fillId="9" borderId="16" xfId="0" applyFont="1" applyFill="1" applyBorder="1" applyAlignment="1">
      <alignment horizontal="center"/>
    </xf>
    <xf numFmtId="165" fontId="10" fillId="4" borderId="4" xfId="0" applyNumberFormat="1" applyFont="1" applyFill="1" applyBorder="1" applyAlignment="1">
      <alignment horizontal="right"/>
    </xf>
    <xf numFmtId="4" fontId="0" fillId="0" borderId="0" xfId="0" applyNumberFormat="1"/>
    <xf numFmtId="0" fontId="9" fillId="3" borderId="4" xfId="0" applyFont="1" applyFill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68" fontId="9" fillId="0" borderId="26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8" fontId="9" fillId="0" borderId="28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8" fontId="9" fillId="0" borderId="30" xfId="0" applyNumberFormat="1" applyFont="1" applyBorder="1" applyAlignment="1">
      <alignment horizontal="center" vertical="center"/>
    </xf>
    <xf numFmtId="167" fontId="0" fillId="11" borderId="17" xfId="0" applyNumberFormat="1" applyFill="1" applyBorder="1" applyAlignment="1">
      <alignment horizontal="right"/>
    </xf>
    <xf numFmtId="0" fontId="17" fillId="0" borderId="4" xfId="0" applyFont="1" applyBorder="1" applyAlignment="1">
      <alignment horizontal="center" vertical="center" wrapText="1"/>
    </xf>
    <xf numFmtId="0" fontId="0" fillId="0" borderId="8" xfId="0" applyBorder="1"/>
    <xf numFmtId="0" fontId="17" fillId="0" borderId="0" xfId="0" applyFont="1"/>
    <xf numFmtId="165" fontId="10" fillId="11" borderId="18" xfId="0" applyNumberFormat="1" applyFont="1" applyFill="1" applyBorder="1" applyAlignment="1">
      <alignment horizontal="right"/>
    </xf>
    <xf numFmtId="167" fontId="10" fillId="0" borderId="21" xfId="0" applyNumberFormat="1" applyFont="1" applyBorder="1"/>
    <xf numFmtId="165" fontId="10" fillId="11" borderId="36" xfId="0" applyNumberFormat="1" applyFont="1" applyFill="1" applyBorder="1" applyAlignment="1">
      <alignment horizontal="right"/>
    </xf>
    <xf numFmtId="167" fontId="10" fillId="0" borderId="16" xfId="0" applyNumberFormat="1" applyFont="1" applyBorder="1"/>
    <xf numFmtId="43" fontId="0" fillId="0" borderId="0" xfId="0" applyNumberFormat="1"/>
    <xf numFmtId="167" fontId="10" fillId="11" borderId="18" xfId="0" applyNumberFormat="1" applyFont="1" applyFill="1" applyBorder="1" applyAlignment="1">
      <alignment horizontal="right"/>
    </xf>
    <xf numFmtId="167" fontId="10" fillId="11" borderId="36" xfId="0" applyNumberFormat="1" applyFont="1" applyFill="1" applyBorder="1" applyAlignment="1">
      <alignment horizontal="right"/>
    </xf>
    <xf numFmtId="0" fontId="9" fillId="3" borderId="7" xfId="0" applyFont="1" applyFill="1" applyBorder="1" applyAlignment="1">
      <alignment horizontal="center" vertical="center" wrapText="1"/>
    </xf>
    <xf numFmtId="167" fontId="10" fillId="44" borderId="36" xfId="0" applyNumberFormat="1" applyFont="1" applyFill="1" applyBorder="1"/>
    <xf numFmtId="173" fontId="10" fillId="4" borderId="36" xfId="0" applyNumberFormat="1" applyFont="1" applyFill="1" applyBorder="1" applyAlignment="1">
      <alignment horizontal="center"/>
    </xf>
    <xf numFmtId="165" fontId="0" fillId="44" borderId="11" xfId="0" applyNumberFormat="1" applyFill="1" applyBorder="1" applyAlignment="1">
      <alignment horizontal="center"/>
    </xf>
    <xf numFmtId="0" fontId="0" fillId="11" borderId="17" xfId="0" applyFill="1" applyBorder="1"/>
    <xf numFmtId="167" fontId="0" fillId="11" borderId="11" xfId="0" applyNumberFormat="1" applyFill="1" applyBorder="1" applyAlignment="1">
      <alignment horizontal="right"/>
    </xf>
    <xf numFmtId="167" fontId="0" fillId="11" borderId="16" xfId="0" applyNumberFormat="1" applyFill="1" applyBorder="1" applyAlignment="1">
      <alignment horizontal="right"/>
    </xf>
    <xf numFmtId="165" fontId="10" fillId="11" borderId="11" xfId="0" applyNumberFormat="1" applyFont="1" applyFill="1" applyBorder="1" applyAlignment="1">
      <alignment horizontal="right"/>
    </xf>
    <xf numFmtId="0" fontId="17" fillId="0" borderId="0" xfId="0" applyFont="1" applyAlignment="1">
      <alignment horizontal="left"/>
    </xf>
    <xf numFmtId="167" fontId="0" fillId="11" borderId="13" xfId="0" applyNumberFormat="1" applyFill="1" applyBorder="1" applyAlignment="1">
      <alignment horizontal="right"/>
    </xf>
    <xf numFmtId="0" fontId="14" fillId="3" borderId="52" xfId="0" applyFont="1" applyFill="1" applyBorder="1" applyAlignment="1">
      <alignment horizontal="center" vertical="center" wrapText="1"/>
    </xf>
    <xf numFmtId="0" fontId="14" fillId="3" borderId="52" xfId="0" applyFont="1" applyFill="1" applyBorder="1"/>
    <xf numFmtId="172" fontId="14" fillId="3" borderId="52" xfId="0" applyNumberFormat="1" applyFont="1" applyFill="1" applyBorder="1" applyAlignment="1">
      <alignment horizontal="right"/>
    </xf>
    <xf numFmtId="17" fontId="9" fillId="7" borderId="8" xfId="44" applyNumberFormat="1" applyFont="1" applyFill="1" applyAlignment="1">
      <alignment horizontal="left"/>
    </xf>
    <xf numFmtId="10" fontId="0" fillId="0" borderId="0" xfId="43" applyNumberFormat="1" applyFont="1"/>
    <xf numFmtId="175" fontId="9" fillId="0" borderId="0" xfId="0" applyNumberFormat="1" applyFont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7" fillId="0" borderId="36" xfId="0" applyFont="1" applyBorder="1" applyAlignment="1">
      <alignment horizontal="center" vertical="center"/>
    </xf>
    <xf numFmtId="1" fontId="17" fillId="0" borderId="36" xfId="0" applyNumberFormat="1" applyFont="1" applyBorder="1" applyAlignment="1">
      <alignment horizontal="center" vertical="center"/>
    </xf>
    <xf numFmtId="0" fontId="0" fillId="45" borderId="36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7" fillId="0" borderId="36" xfId="0" applyFont="1" applyBorder="1" applyAlignment="1">
      <alignment horizontal="center"/>
    </xf>
    <xf numFmtId="1" fontId="37" fillId="0" borderId="36" xfId="0" applyNumberFormat="1" applyFont="1" applyBorder="1" applyAlignment="1">
      <alignment horizontal="center"/>
    </xf>
    <xf numFmtId="0" fontId="37" fillId="7" borderId="36" xfId="0" applyFont="1" applyFill="1" applyBorder="1" applyAlignment="1">
      <alignment horizontal="center"/>
    </xf>
    <xf numFmtId="37" fontId="38" fillId="0" borderId="4" xfId="0" applyNumberFormat="1" applyFont="1" applyBorder="1"/>
    <xf numFmtId="37" fontId="38" fillId="46" borderId="4" xfId="0" applyNumberFormat="1" applyFont="1" applyFill="1" applyBorder="1"/>
    <xf numFmtId="37" fontId="38" fillId="0" borderId="4" xfId="0" applyNumberFormat="1" applyFont="1" applyBorder="1" applyAlignment="1">
      <alignment horizontal="center" vertical="center"/>
    </xf>
    <xf numFmtId="0" fontId="37" fillId="0" borderId="32" xfId="0" applyFont="1" applyBorder="1" applyAlignment="1">
      <alignment horizontal="center"/>
    </xf>
    <xf numFmtId="1" fontId="37" fillId="0" borderId="32" xfId="0" applyNumberFormat="1" applyFont="1" applyBorder="1" applyAlignment="1">
      <alignment horizontal="center"/>
    </xf>
    <xf numFmtId="0" fontId="15" fillId="7" borderId="32" xfId="0" applyFont="1" applyFill="1" applyBorder="1" applyAlignment="1">
      <alignment horizontal="center"/>
    </xf>
    <xf numFmtId="174" fontId="15" fillId="0" borderId="8" xfId="0" applyNumberFormat="1" applyFont="1" applyBorder="1"/>
    <xf numFmtId="174" fontId="37" fillId="0" borderId="8" xfId="0" applyNumberFormat="1" applyFont="1" applyBorder="1" applyAlignment="1">
      <alignment horizontal="center" vertical="center"/>
    </xf>
    <xf numFmtId="0" fontId="37" fillId="0" borderId="46" xfId="0" applyFont="1" applyBorder="1" applyAlignment="1">
      <alignment horizontal="center"/>
    </xf>
    <xf numFmtId="1" fontId="37" fillId="0" borderId="46" xfId="0" applyNumberFormat="1" applyFont="1" applyBorder="1" applyAlignment="1">
      <alignment horizontal="center"/>
    </xf>
    <xf numFmtId="0" fontId="37" fillId="7" borderId="46" xfId="0" applyFont="1" applyFill="1" applyBorder="1" applyAlignment="1">
      <alignment horizontal="center"/>
    </xf>
    <xf numFmtId="0" fontId="15" fillId="0" borderId="32" xfId="0" applyFont="1" applyBorder="1"/>
    <xf numFmtId="37" fontId="15" fillId="0" borderId="32" xfId="0" applyNumberFormat="1" applyFont="1" applyBorder="1"/>
    <xf numFmtId="37" fontId="37" fillId="0" borderId="32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1" fontId="37" fillId="0" borderId="0" xfId="0" applyNumberFormat="1" applyFont="1" applyAlignment="1">
      <alignment horizontal="center"/>
    </xf>
    <xf numFmtId="0" fontId="15" fillId="0" borderId="53" xfId="0" applyFont="1" applyBorder="1"/>
    <xf numFmtId="37" fontId="15" fillId="0" borderId="53" xfId="0" applyNumberFormat="1" applyFont="1" applyBorder="1"/>
    <xf numFmtId="37" fontId="37" fillId="0" borderId="53" xfId="0" applyNumberFormat="1" applyFont="1" applyBorder="1" applyAlignment="1">
      <alignment horizontal="center" vertical="center"/>
    </xf>
    <xf numFmtId="0" fontId="37" fillId="0" borderId="0" xfId="0" applyFont="1" applyAlignment="1">
      <alignment horizontal="left"/>
    </xf>
    <xf numFmtId="37" fontId="37" fillId="0" borderId="0" xfId="0" applyNumberFormat="1" applyFont="1"/>
    <xf numFmtId="174" fontId="37" fillId="0" borderId="0" xfId="0" applyNumberFormat="1" applyFont="1"/>
    <xf numFmtId="37" fontId="37" fillId="0" borderId="8" xfId="0" applyNumberFormat="1" applyFont="1" applyBorder="1"/>
    <xf numFmtId="0" fontId="37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3" borderId="16" xfId="0" applyFont="1" applyFill="1" applyBorder="1"/>
    <xf numFmtId="168" fontId="9" fillId="3" borderId="16" xfId="0" applyNumberFormat="1" applyFont="1" applyFill="1" applyBorder="1"/>
    <xf numFmtId="172" fontId="9" fillId="3" borderId="16" xfId="0" applyNumberFormat="1" applyFont="1" applyFill="1" applyBorder="1"/>
    <xf numFmtId="0" fontId="9" fillId="0" borderId="0" xfId="0" applyFont="1" applyAlignment="1">
      <alignment horizontal="center" vertical="center" wrapText="1"/>
    </xf>
    <xf numFmtId="177" fontId="9" fillId="0" borderId="0" xfId="0" applyNumberFormat="1" applyFont="1" applyAlignment="1">
      <alignment horizontal="center"/>
    </xf>
    <xf numFmtId="0" fontId="9" fillId="0" borderId="36" xfId="0" applyFont="1" applyBorder="1" applyAlignment="1">
      <alignment horizontal="left" vertical="center" wrapText="1"/>
    </xf>
    <xf numFmtId="0" fontId="0" fillId="0" borderId="36" xfId="0" applyBorder="1"/>
    <xf numFmtId="0" fontId="9" fillId="0" borderId="36" xfId="0" applyFont="1" applyBorder="1"/>
    <xf numFmtId="0" fontId="9" fillId="0" borderId="36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applyBorder="1" applyAlignment="1">
      <alignment horizontal="right"/>
    </xf>
    <xf numFmtId="167" fontId="5" fillId="49" borderId="9" xfId="0" applyNumberFormat="1" applyFont="1" applyFill="1" applyBorder="1" applyAlignment="1">
      <alignment vertical="center"/>
    </xf>
    <xf numFmtId="167" fontId="5" fillId="49" borderId="17" xfId="0" applyNumberFormat="1" applyFont="1" applyFill="1" applyBorder="1" applyAlignment="1">
      <alignment vertical="center"/>
    </xf>
    <xf numFmtId="167" fontId="5" fillId="49" borderId="50" xfId="0" applyNumberFormat="1" applyFont="1" applyFill="1" applyBorder="1" applyAlignment="1">
      <alignment vertical="center"/>
    </xf>
    <xf numFmtId="0" fontId="9" fillId="12" borderId="23" xfId="0" applyFont="1" applyFill="1" applyBorder="1" applyAlignment="1">
      <alignment horizontal="center" vertical="center" wrapText="1"/>
    </xf>
    <xf numFmtId="0" fontId="9" fillId="12" borderId="24" xfId="0" applyFont="1" applyFill="1" applyBorder="1" applyAlignment="1">
      <alignment horizontal="center" vertical="center" wrapText="1"/>
    </xf>
    <xf numFmtId="43" fontId="10" fillId="0" borderId="16" xfId="0" applyNumberFormat="1" applyFont="1" applyBorder="1"/>
    <xf numFmtId="165" fontId="10" fillId="11" borderId="36" xfId="0" applyNumberFormat="1" applyFont="1" applyFill="1" applyBorder="1"/>
    <xf numFmtId="43" fontId="10" fillId="11" borderId="36" xfId="0" applyNumberFormat="1" applyFont="1" applyFill="1" applyBorder="1"/>
    <xf numFmtId="172" fontId="14" fillId="12" borderId="60" xfId="0" applyNumberFormat="1" applyFont="1" applyFill="1" applyBorder="1" applyAlignment="1">
      <alignment horizontal="center" vertical="center" wrapText="1"/>
    </xf>
    <xf numFmtId="172" fontId="9" fillId="0" borderId="21" xfId="0" applyNumberFormat="1" applyFont="1" applyBorder="1" applyAlignment="1">
      <alignment horizontal="center" vertical="center"/>
    </xf>
    <xf numFmtId="172" fontId="9" fillId="0" borderId="6" xfId="0" applyNumberFormat="1" applyFont="1" applyBorder="1" applyAlignment="1">
      <alignment horizontal="center" vertical="center"/>
    </xf>
    <xf numFmtId="172" fontId="9" fillId="0" borderId="59" xfId="0" applyNumberFormat="1" applyFont="1" applyBorder="1" applyAlignment="1">
      <alignment horizontal="center" vertical="center"/>
    </xf>
    <xf numFmtId="172" fontId="14" fillId="0" borderId="58" xfId="0" applyNumberFormat="1" applyFont="1" applyBorder="1" applyAlignment="1">
      <alignment horizontal="center" vertical="center"/>
    </xf>
    <xf numFmtId="0" fontId="9" fillId="0" borderId="8" xfId="0" applyFont="1" applyBorder="1"/>
    <xf numFmtId="0" fontId="10" fillId="0" borderId="21" xfId="0" applyFont="1" applyBorder="1" applyAlignment="1">
      <alignment vertical="top" wrapText="1"/>
    </xf>
    <xf numFmtId="168" fontId="9" fillId="3" borderId="5" xfId="0" applyNumberFormat="1" applyFont="1" applyFill="1" applyBorder="1"/>
    <xf numFmtId="168" fontId="9" fillId="3" borderId="5" xfId="0" applyNumberFormat="1" applyFont="1" applyFill="1" applyBorder="1" applyAlignment="1">
      <alignment vertical="center"/>
    </xf>
    <xf numFmtId="170" fontId="9" fillId="3" borderId="36" xfId="0" applyNumberFormat="1" applyFont="1" applyFill="1" applyBorder="1" applyAlignment="1">
      <alignment horizontal="right"/>
    </xf>
    <xf numFmtId="170" fontId="9" fillId="3" borderId="48" xfId="0" applyNumberFormat="1" applyFont="1" applyFill="1" applyBorder="1" applyAlignment="1">
      <alignment horizontal="right"/>
    </xf>
    <xf numFmtId="172" fontId="0" fillId="0" borderId="0" xfId="0" applyNumberFormat="1"/>
    <xf numFmtId="0" fontId="9" fillId="0" borderId="33" xfId="0" applyFont="1" applyBorder="1" applyAlignment="1">
      <alignment horizontal="center" vertical="center" wrapText="1"/>
    </xf>
    <xf numFmtId="1" fontId="9" fillId="0" borderId="33" xfId="0" applyNumberFormat="1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4" fillId="3" borderId="63" xfId="0" applyFont="1" applyFill="1" applyBorder="1" applyAlignment="1">
      <alignment horizontal="center" vertical="center" wrapText="1"/>
    </xf>
    <xf numFmtId="0" fontId="14" fillId="3" borderId="64" xfId="0" applyFont="1" applyFill="1" applyBorder="1" applyAlignment="1">
      <alignment horizontal="center" vertical="center" wrapText="1"/>
    </xf>
    <xf numFmtId="4" fontId="14" fillId="3" borderId="64" xfId="0" applyNumberFormat="1" applyFont="1" applyFill="1" applyBorder="1" applyAlignment="1">
      <alignment horizontal="center" vertical="center" wrapText="1"/>
    </xf>
    <xf numFmtId="2" fontId="14" fillId="3" borderId="65" xfId="0" applyNumberFormat="1" applyFont="1" applyFill="1" applyBorder="1" applyAlignment="1">
      <alignment horizontal="center" vertical="center" wrapText="1"/>
    </xf>
    <xf numFmtId="0" fontId="9" fillId="3" borderId="66" xfId="0" applyFont="1" applyFill="1" applyBorder="1" applyAlignment="1">
      <alignment horizontal="center"/>
    </xf>
    <xf numFmtId="0" fontId="9" fillId="3" borderId="68" xfId="0" applyFont="1" applyFill="1" applyBorder="1" applyAlignment="1">
      <alignment horizontal="center"/>
    </xf>
    <xf numFmtId="0" fontId="14" fillId="3" borderId="69" xfId="0" applyFont="1" applyFill="1" applyBorder="1" applyAlignment="1">
      <alignment horizontal="center"/>
    </xf>
    <xf numFmtId="0" fontId="9" fillId="3" borderId="71" xfId="0" applyFont="1" applyFill="1" applyBorder="1" applyAlignment="1">
      <alignment horizontal="center"/>
    </xf>
    <xf numFmtId="0" fontId="9" fillId="3" borderId="73" xfId="0" applyFont="1" applyFill="1" applyBorder="1" applyAlignment="1">
      <alignment horizontal="center"/>
    </xf>
    <xf numFmtId="0" fontId="9" fillId="3" borderId="75" xfId="0" applyFont="1" applyFill="1" applyBorder="1" applyAlignment="1">
      <alignment horizontal="center"/>
    </xf>
    <xf numFmtId="0" fontId="14" fillId="3" borderId="71" xfId="0" applyFont="1" applyFill="1" applyBorder="1" applyAlignment="1">
      <alignment horizontal="center"/>
    </xf>
    <xf numFmtId="0" fontId="9" fillId="3" borderId="75" xfId="0" applyFont="1" applyFill="1" applyBorder="1" applyAlignment="1">
      <alignment horizontal="center" vertical="center"/>
    </xf>
    <xf numFmtId="0" fontId="14" fillId="3" borderId="77" xfId="0" applyFont="1" applyFill="1" applyBorder="1" applyAlignment="1">
      <alignment horizontal="center"/>
    </xf>
    <xf numFmtId="0" fontId="14" fillId="3" borderId="78" xfId="0" applyFont="1" applyFill="1" applyBorder="1"/>
    <xf numFmtId="4" fontId="14" fillId="12" borderId="80" xfId="0" applyNumberFormat="1" applyFont="1" applyFill="1" applyBorder="1" applyAlignment="1">
      <alignment horizontal="center" vertical="center" wrapText="1"/>
    </xf>
    <xf numFmtId="4" fontId="9" fillId="0" borderId="81" xfId="0" applyNumberFormat="1" applyFont="1" applyBorder="1" applyAlignment="1">
      <alignment horizontal="center" vertical="center"/>
    </xf>
    <xf numFmtId="4" fontId="9" fillId="0" borderId="82" xfId="0" applyNumberFormat="1" applyFont="1" applyBorder="1" applyAlignment="1">
      <alignment horizontal="center" vertical="center"/>
    </xf>
    <xf numFmtId="4" fontId="9" fillId="0" borderId="83" xfId="0" applyNumberFormat="1" applyFont="1" applyBorder="1" applyAlignment="1">
      <alignment horizontal="center" vertical="center"/>
    </xf>
    <xf numFmtId="4" fontId="14" fillId="0" borderId="84" xfId="0" applyNumberFormat="1" applyFont="1" applyBorder="1" applyAlignment="1">
      <alignment horizontal="center" vertical="center"/>
    </xf>
    <xf numFmtId="168" fontId="9" fillId="3" borderId="9" xfId="0" applyNumberFormat="1" applyFont="1" applyFill="1" applyBorder="1"/>
    <xf numFmtId="169" fontId="14" fillId="3" borderId="78" xfId="0" applyNumberFormat="1" applyFont="1" applyFill="1" applyBorder="1" applyAlignment="1">
      <alignment horizontal="right"/>
    </xf>
    <xf numFmtId="168" fontId="9" fillId="3" borderId="14" xfId="0" applyNumberFormat="1" applyFont="1" applyFill="1" applyBorder="1"/>
    <xf numFmtId="167" fontId="10" fillId="4" borderId="7" xfId="0" applyNumberFormat="1" applyFont="1" applyFill="1" applyBorder="1"/>
    <xf numFmtId="167" fontId="0" fillId="4" borderId="17" xfId="0" applyNumberFormat="1" applyFill="1" applyBorder="1" applyAlignment="1">
      <alignment horizontal="right"/>
    </xf>
    <xf numFmtId="165" fontId="10" fillId="4" borderId="36" xfId="0" applyNumberFormat="1" applyFont="1" applyFill="1" applyBorder="1"/>
    <xf numFmtId="164" fontId="0" fillId="0" borderId="7" xfId="45" applyFont="1" applyBorder="1" applyAlignment="1">
      <alignment horizontal="center" vertical="center"/>
    </xf>
    <xf numFmtId="164" fontId="10" fillId="0" borderId="0" xfId="0" applyNumberFormat="1" applyFont="1" applyAlignment="1">
      <alignment vertical="top"/>
    </xf>
    <xf numFmtId="164" fontId="0" fillId="45" borderId="7" xfId="45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4" fillId="3" borderId="7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175" fontId="9" fillId="0" borderId="0" xfId="0" applyNumberFormat="1" applyFont="1" applyAlignment="1">
      <alignment horizontal="center"/>
    </xf>
    <xf numFmtId="164" fontId="0" fillId="0" borderId="0" xfId="45" applyFont="1" applyAlignment="1"/>
    <xf numFmtId="165" fontId="10" fillId="11" borderId="9" xfId="0" applyNumberFormat="1" applyFont="1" applyFill="1" applyBorder="1" applyAlignment="1">
      <alignment horizontal="right"/>
    </xf>
    <xf numFmtId="164" fontId="9" fillId="0" borderId="0" xfId="0" applyNumberFormat="1" applyFont="1" applyAlignment="1">
      <alignment horizontal="center"/>
    </xf>
    <xf numFmtId="0" fontId="5" fillId="0" borderId="36" xfId="0" applyFont="1" applyBorder="1"/>
    <xf numFmtId="179" fontId="5" fillId="0" borderId="36" xfId="43" applyNumberFormat="1" applyFont="1" applyBorder="1" applyAlignment="1">
      <alignment horizontal="center"/>
    </xf>
    <xf numFmtId="0" fontId="5" fillId="0" borderId="36" xfId="0" applyFont="1" applyBorder="1" applyAlignment="1">
      <alignment horizontal="left"/>
    </xf>
    <xf numFmtId="0" fontId="5" fillId="0" borderId="0" xfId="0" applyFont="1" applyAlignment="1">
      <alignment vertical="center" wrapText="1"/>
    </xf>
    <xf numFmtId="165" fontId="41" fillId="0" borderId="0" xfId="0" applyNumberFormat="1" applyFont="1"/>
    <xf numFmtId="164" fontId="0" fillId="0" borderId="6" xfId="45" applyFont="1" applyBorder="1" applyAlignment="1">
      <alignment horizontal="center" vertical="center"/>
    </xf>
    <xf numFmtId="165" fontId="10" fillId="0" borderId="16" xfId="0" applyNumberFormat="1" applyFont="1" applyBorder="1" applyAlignment="1">
      <alignment horizontal="right"/>
    </xf>
    <xf numFmtId="165" fontId="10" fillId="4" borderId="4" xfId="0" applyNumberFormat="1" applyFont="1" applyFill="1" applyBorder="1"/>
    <xf numFmtId="165" fontId="10" fillId="0" borderId="16" xfId="0" applyNumberFormat="1" applyFont="1" applyBorder="1"/>
    <xf numFmtId="0" fontId="9" fillId="0" borderId="8" xfId="44" applyFont="1" applyAlignment="1">
      <alignment horizontal="right"/>
    </xf>
    <xf numFmtId="168" fontId="0" fillId="0" borderId="87" xfId="0" applyNumberFormat="1" applyBorder="1"/>
    <xf numFmtId="0" fontId="44" fillId="51" borderId="8" xfId="0" applyFont="1" applyFill="1" applyBorder="1"/>
    <xf numFmtId="167" fontId="44" fillId="51" borderId="8" xfId="0" applyNumberFormat="1" applyFont="1" applyFill="1" applyBorder="1"/>
    <xf numFmtId="180" fontId="44" fillId="51" borderId="8" xfId="0" applyNumberFormat="1" applyFont="1" applyFill="1" applyBorder="1"/>
    <xf numFmtId="4" fontId="44" fillId="52" borderId="8" xfId="0" applyNumberFormat="1" applyFont="1" applyFill="1" applyBorder="1"/>
    <xf numFmtId="4" fontId="45" fillId="52" borderId="8" xfId="0" applyNumberFormat="1" applyFont="1" applyFill="1" applyBorder="1"/>
    <xf numFmtId="167" fontId="5" fillId="10" borderId="4" xfId="0" applyNumberFormat="1" applyFont="1" applyFill="1" applyBorder="1"/>
    <xf numFmtId="168" fontId="13" fillId="0" borderId="0" xfId="0" applyNumberFormat="1" applyFont="1"/>
    <xf numFmtId="0" fontId="10" fillId="0" borderId="8" xfId="0" applyFont="1" applyBorder="1" applyAlignment="1">
      <alignment vertical="top"/>
    </xf>
    <xf numFmtId="0" fontId="0" fillId="0" borderId="0" xfId="0" applyAlignment="1">
      <alignment wrapText="1"/>
    </xf>
    <xf numFmtId="164" fontId="0" fillId="0" borderId="7" xfId="45" applyFont="1" applyFill="1" applyBorder="1" applyAlignment="1">
      <alignment horizontal="center" vertical="center"/>
    </xf>
    <xf numFmtId="0" fontId="17" fillId="0" borderId="8" xfId="0" applyFont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37" fillId="7" borderId="7" xfId="0" applyFont="1" applyFill="1" applyBorder="1" applyAlignment="1">
      <alignment horizontal="center"/>
    </xf>
    <xf numFmtId="39" fontId="37" fillId="6" borderId="4" xfId="0" applyNumberFormat="1" applyFont="1" applyFill="1" applyBorder="1"/>
    <xf numFmtId="39" fontId="15" fillId="0" borderId="8" xfId="0" applyNumberFormat="1" applyFont="1" applyBorder="1"/>
    <xf numFmtId="39" fontId="37" fillId="6" borderId="9" xfId="0" applyNumberFormat="1" applyFont="1" applyFill="1" applyBorder="1"/>
    <xf numFmtId="39" fontId="15" fillId="0" borderId="32" xfId="0" applyNumberFormat="1" applyFont="1" applyBorder="1"/>
    <xf numFmtId="39" fontId="15" fillId="0" borderId="53" xfId="0" applyNumberFormat="1" applyFont="1" applyBorder="1"/>
    <xf numFmtId="167" fontId="0" fillId="4" borderId="16" xfId="0" applyNumberFormat="1" applyFill="1" applyBorder="1" applyAlignment="1">
      <alignment horizontal="right"/>
    </xf>
    <xf numFmtId="17" fontId="43" fillId="7" borderId="8" xfId="44" applyNumberFormat="1" applyFont="1" applyFill="1" applyAlignment="1">
      <alignment wrapText="1"/>
    </xf>
    <xf numFmtId="165" fontId="10" fillId="0" borderId="4" xfId="0" applyNumberFormat="1" applyFont="1" applyBorder="1" applyAlignment="1">
      <alignment horizontal="right"/>
    </xf>
    <xf numFmtId="39" fontId="38" fillId="0" borderId="4" xfId="0" applyNumberFormat="1" applyFont="1" applyBorder="1"/>
    <xf numFmtId="0" fontId="50" fillId="0" borderId="0" xfId="0" applyFont="1"/>
    <xf numFmtId="182" fontId="50" fillId="0" borderId="0" xfId="0" applyNumberFormat="1" applyFont="1"/>
    <xf numFmtId="183" fontId="0" fillId="0" borderId="0" xfId="0" applyNumberFormat="1"/>
    <xf numFmtId="181" fontId="17" fillId="0" borderId="0" xfId="63" applyNumberFormat="1" applyFont="1"/>
    <xf numFmtId="181" fontId="0" fillId="0" borderId="0" xfId="63" applyNumberFormat="1" applyFont="1"/>
    <xf numFmtId="184" fontId="0" fillId="0" borderId="0" xfId="0" applyNumberFormat="1"/>
    <xf numFmtId="175" fontId="0" fillId="0" borderId="0" xfId="0" applyNumberFormat="1"/>
    <xf numFmtId="179" fontId="0" fillId="0" borderId="0" xfId="0" applyNumberFormat="1"/>
    <xf numFmtId="165" fontId="47" fillId="3" borderId="67" xfId="0" applyNumberFormat="1" applyFont="1" applyFill="1" applyBorder="1" applyAlignment="1" applyProtection="1">
      <alignment horizontal="right" vertical="center" wrapText="1"/>
      <protection hidden="1"/>
    </xf>
    <xf numFmtId="165" fontId="48" fillId="3" borderId="70" xfId="0" applyNumberFormat="1" applyFont="1" applyFill="1" applyBorder="1" applyAlignment="1" applyProtection="1">
      <alignment horizontal="right"/>
      <protection hidden="1"/>
    </xf>
    <xf numFmtId="165" fontId="48" fillId="3" borderId="72" xfId="0" applyNumberFormat="1" applyFont="1" applyFill="1" applyBorder="1" applyAlignment="1" applyProtection="1">
      <alignment horizontal="right"/>
      <protection hidden="1"/>
    </xf>
    <xf numFmtId="165" fontId="47" fillId="3" borderId="74" xfId="0" applyNumberFormat="1" applyFont="1" applyFill="1" applyBorder="1" applyAlignment="1" applyProtection="1">
      <alignment horizontal="right" vertical="center" wrapText="1"/>
      <protection hidden="1"/>
    </xf>
    <xf numFmtId="165" fontId="47" fillId="3" borderId="76" xfId="0" applyNumberFormat="1" applyFont="1" applyFill="1" applyBorder="1" applyAlignment="1" applyProtection="1">
      <alignment horizontal="right" vertical="center" wrapText="1"/>
      <protection hidden="1"/>
    </xf>
    <xf numFmtId="165" fontId="47" fillId="3" borderId="85" xfId="0" applyNumberFormat="1" applyFont="1" applyFill="1" applyBorder="1" applyAlignment="1" applyProtection="1">
      <alignment horizontal="right"/>
      <protection hidden="1"/>
    </xf>
    <xf numFmtId="165" fontId="48" fillId="3" borderId="79" xfId="0" applyNumberFormat="1" applyFont="1" applyFill="1" applyBorder="1" applyAlignment="1" applyProtection="1">
      <alignment horizontal="right"/>
      <protection hidden="1"/>
    </xf>
    <xf numFmtId="10" fontId="10" fillId="4" borderId="8" xfId="43" applyNumberFormat="1" applyFont="1" applyFill="1" applyBorder="1" applyAlignment="1">
      <alignment horizontal="right"/>
    </xf>
    <xf numFmtId="0" fontId="11" fillId="9" borderId="17" xfId="0" applyFont="1" applyFill="1" applyBorder="1" applyAlignment="1">
      <alignment horizontal="center"/>
    </xf>
    <xf numFmtId="0" fontId="0" fillId="0" borderId="12" xfId="0" applyBorder="1"/>
    <xf numFmtId="167" fontId="0" fillId="0" borderId="14" xfId="0" applyNumberFormat="1" applyBorder="1"/>
    <xf numFmtId="0" fontId="0" fillId="4" borderId="13" xfId="0" applyFill="1" applyBorder="1"/>
    <xf numFmtId="0" fontId="0" fillId="4" borderId="17" xfId="0" applyFill="1" applyBorder="1"/>
    <xf numFmtId="0" fontId="5" fillId="4" borderId="17" xfId="0" applyFont="1" applyFill="1" applyBorder="1"/>
    <xf numFmtId="167" fontId="0" fillId="4" borderId="17" xfId="0" applyNumberFormat="1" applyFill="1" applyBorder="1"/>
    <xf numFmtId="0" fontId="17" fillId="4" borderId="17" xfId="0" applyFont="1" applyFill="1" applyBorder="1"/>
    <xf numFmtId="165" fontId="10" fillId="4" borderId="17" xfId="0" applyNumberFormat="1" applyFont="1" applyFill="1" applyBorder="1" applyAlignment="1">
      <alignment horizontal="right"/>
    </xf>
    <xf numFmtId="0" fontId="0" fillId="11" borderId="13" xfId="0" applyFill="1" applyBorder="1"/>
    <xf numFmtId="167" fontId="0" fillId="11" borderId="17" xfId="0" applyNumberFormat="1" applyFill="1" applyBorder="1"/>
    <xf numFmtId="0" fontId="0" fillId="11" borderId="16" xfId="0" applyFill="1" applyBorder="1"/>
    <xf numFmtId="167" fontId="0" fillId="11" borderId="16" xfId="0" applyNumberFormat="1" applyFill="1" applyBorder="1"/>
    <xf numFmtId="0" fontId="0" fillId="11" borderId="21" xfId="0" applyFill="1" applyBorder="1"/>
    <xf numFmtId="0" fontId="0" fillId="11" borderId="15" xfId="0" applyFill="1" applyBorder="1"/>
    <xf numFmtId="3" fontId="0" fillId="11" borderId="17" xfId="0" applyNumberFormat="1" applyFill="1" applyBorder="1" applyAlignment="1">
      <alignment horizontal="right"/>
    </xf>
    <xf numFmtId="43" fontId="0" fillId="11" borderId="13" xfId="0" applyNumberFormat="1" applyFill="1" applyBorder="1" applyAlignment="1">
      <alignment horizontal="right"/>
    </xf>
    <xf numFmtId="167" fontId="0" fillId="11" borderId="15" xfId="0" applyNumberFormat="1" applyFill="1" applyBorder="1"/>
    <xf numFmtId="0" fontId="10" fillId="0" borderId="5" xfId="0" applyFont="1" applyBorder="1" applyAlignment="1">
      <alignment horizontal="right"/>
    </xf>
    <xf numFmtId="169" fontId="16" fillId="0" borderId="5" xfId="0" applyNumberFormat="1" applyFont="1" applyBorder="1" applyAlignment="1">
      <alignment horizontal="center"/>
    </xf>
    <xf numFmtId="169" fontId="16" fillId="0" borderId="6" xfId="0" applyNumberFormat="1" applyFont="1" applyBorder="1" applyAlignment="1">
      <alignment horizontal="center"/>
    </xf>
    <xf numFmtId="0" fontId="0" fillId="0" borderId="18" xfId="0" applyBorder="1"/>
    <xf numFmtId="164" fontId="0" fillId="0" borderId="17" xfId="0" applyNumberFormat="1" applyBorder="1"/>
    <xf numFmtId="168" fontId="0" fillId="0" borderId="17" xfId="0" applyNumberFormat="1" applyBorder="1"/>
    <xf numFmtId="0" fontId="9" fillId="3" borderId="89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90" xfId="0" applyFont="1" applyFill="1" applyBorder="1" applyAlignment="1">
      <alignment horizontal="center"/>
    </xf>
    <xf numFmtId="0" fontId="9" fillId="6" borderId="91" xfId="0" applyFont="1" applyFill="1" applyBorder="1" applyAlignment="1">
      <alignment horizontal="center" vertical="center" wrapText="1"/>
    </xf>
    <xf numFmtId="0" fontId="9" fillId="3" borderId="91" xfId="0" applyFont="1" applyFill="1" applyBorder="1"/>
    <xf numFmtId="0" fontId="9" fillId="3" borderId="92" xfId="0" applyFont="1" applyFill="1" applyBorder="1" applyAlignment="1">
      <alignment horizontal="center"/>
    </xf>
    <xf numFmtId="0" fontId="9" fillId="3" borderId="93" xfId="0" applyFont="1" applyFill="1" applyBorder="1" applyAlignment="1">
      <alignment horizontal="center" vertical="center" wrapText="1"/>
    </xf>
    <xf numFmtId="0" fontId="9" fillId="3" borderId="93" xfId="0" applyFont="1" applyFill="1" applyBorder="1"/>
    <xf numFmtId="181" fontId="10" fillId="4" borderId="5" xfId="0" applyNumberFormat="1" applyFont="1" applyFill="1" applyBorder="1"/>
    <xf numFmtId="4" fontId="0" fillId="0" borderId="8" xfId="0" applyNumberFormat="1" applyBorder="1"/>
    <xf numFmtId="39" fontId="0" fillId="0" borderId="0" xfId="0" applyNumberFormat="1"/>
    <xf numFmtId="182" fontId="15" fillId="45" borderId="53" xfId="0" applyNumberFormat="1" applyFont="1" applyFill="1" applyBorder="1"/>
    <xf numFmtId="167" fontId="0" fillId="11" borderId="4" xfId="0" applyNumberFormat="1" applyFill="1" applyBorder="1" applyAlignment="1">
      <alignment horizontal="right"/>
    </xf>
    <xf numFmtId="164" fontId="0" fillId="0" borderId="0" xfId="45" applyFont="1"/>
    <xf numFmtId="0" fontId="5" fillId="0" borderId="0" xfId="0" applyFont="1" applyAlignment="1">
      <alignment wrapText="1"/>
    </xf>
    <xf numFmtId="181" fontId="0" fillId="0" borderId="36" xfId="63" applyNumberFormat="1" applyFont="1" applyBorder="1"/>
    <xf numFmtId="181" fontId="9" fillId="0" borderId="36" xfId="63" applyNumberFormat="1" applyFont="1" applyBorder="1"/>
    <xf numFmtId="181" fontId="0" fillId="0" borderId="36" xfId="63" applyNumberFormat="1" applyFont="1" applyBorder="1" applyAlignment="1">
      <alignment horizontal="right"/>
    </xf>
    <xf numFmtId="181" fontId="9" fillId="0" borderId="36" xfId="63" applyNumberFormat="1" applyFont="1" applyBorder="1" applyAlignment="1">
      <alignment horizontal="right"/>
    </xf>
    <xf numFmtId="185" fontId="0" fillId="0" borderId="36" xfId="63" applyNumberFormat="1" applyFont="1" applyBorder="1"/>
    <xf numFmtId="39" fontId="38" fillId="45" borderId="4" xfId="0" applyNumberFormat="1" applyFont="1" applyFill="1" applyBorder="1"/>
    <xf numFmtId="165" fontId="0" fillId="11" borderId="9" xfId="0" applyNumberFormat="1" applyFill="1" applyBorder="1" applyAlignment="1">
      <alignment horizontal="right"/>
    </xf>
    <xf numFmtId="0" fontId="0" fillId="4" borderId="12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169" fontId="0" fillId="0" borderId="0" xfId="63" applyNumberFormat="1" applyFont="1" applyAlignment="1">
      <alignment vertical="center" wrapText="1"/>
    </xf>
    <xf numFmtId="0" fontId="46" fillId="7" borderId="8" xfId="0" applyFont="1" applyFill="1" applyBorder="1" applyAlignment="1">
      <alignment horizontal="center"/>
    </xf>
    <xf numFmtId="167" fontId="0" fillId="11" borderId="95" xfId="0" applyNumberFormat="1" applyFill="1" applyBorder="1" applyAlignment="1">
      <alignment horizontal="right"/>
    </xf>
    <xf numFmtId="167" fontId="0" fillId="11" borderId="94" xfId="0" applyNumberFormat="1" applyFill="1" applyBorder="1" applyAlignment="1">
      <alignment horizontal="right"/>
    </xf>
    <xf numFmtId="167" fontId="0" fillId="11" borderId="96" xfId="0" applyNumberFormat="1" applyFill="1" applyBorder="1" applyAlignment="1">
      <alignment horizontal="right"/>
    </xf>
    <xf numFmtId="167" fontId="0" fillId="11" borderId="33" xfId="0" applyNumberFormat="1" applyFill="1" applyBorder="1" applyAlignment="1">
      <alignment horizontal="right"/>
    </xf>
    <xf numFmtId="0" fontId="52" fillId="9" borderId="14" xfId="0" applyFont="1" applyFill="1" applyBorder="1" applyAlignment="1">
      <alignment horizontal="center" vertical="top" wrapText="1"/>
    </xf>
    <xf numFmtId="0" fontId="52" fillId="9" borderId="16" xfId="0" applyFont="1" applyFill="1" applyBorder="1" applyAlignment="1">
      <alignment horizontal="center" vertical="top" wrapText="1"/>
    </xf>
    <xf numFmtId="0" fontId="52" fillId="9" borderId="16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46" borderId="36" xfId="0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7" fillId="7" borderId="36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178" fontId="0" fillId="45" borderId="36" xfId="0" applyNumberFormat="1" applyFill="1" applyBorder="1" applyAlignment="1">
      <alignment horizontal="center" vertical="center"/>
    </xf>
    <xf numFmtId="0" fontId="45" fillId="9" borderId="18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45" fillId="9" borderId="17" xfId="0" applyFont="1" applyFill="1" applyBorder="1" applyAlignment="1">
      <alignment horizontal="center" vertical="center" wrapText="1"/>
    </xf>
    <xf numFmtId="0" fontId="4" fillId="9" borderId="17" xfId="0" quotePrefix="1" applyFont="1" applyFill="1" applyBorder="1" applyAlignment="1">
      <alignment horizontal="center" vertical="center" wrapText="1"/>
    </xf>
    <xf numFmtId="3" fontId="0" fillId="11" borderId="9" xfId="0" applyNumberFormat="1" applyFill="1" applyBorder="1"/>
    <xf numFmtId="3" fontId="0" fillId="11" borderId="16" xfId="0" applyNumberFormat="1" applyFill="1" applyBorder="1"/>
    <xf numFmtId="0" fontId="17" fillId="11" borderId="9" xfId="0" applyFont="1" applyFill="1" applyBorder="1"/>
    <xf numFmtId="0" fontId="17" fillId="11" borderId="17" xfId="0" applyFont="1" applyFill="1" applyBorder="1"/>
    <xf numFmtId="0" fontId="17" fillId="11" borderId="16" xfId="0" applyFont="1" applyFill="1" applyBorder="1"/>
    <xf numFmtId="0" fontId="17" fillId="4" borderId="9" xfId="0" applyFont="1" applyFill="1" applyBorder="1"/>
    <xf numFmtId="39" fontId="15" fillId="45" borderId="53" xfId="0" applyNumberFormat="1" applyFont="1" applyFill="1" applyBorder="1"/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37" fontId="38" fillId="0" borderId="16" xfId="0" applyNumberFormat="1" applyFont="1" applyBorder="1"/>
    <xf numFmtId="186" fontId="0" fillId="0" borderId="0" xfId="0" applyNumberFormat="1"/>
    <xf numFmtId="0" fontId="17" fillId="0" borderId="46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46" fillId="7" borderId="8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165" fontId="0" fillId="44" borderId="46" xfId="0" applyNumberFormat="1" applyFill="1" applyBorder="1" applyAlignment="1">
      <alignment horizontal="center"/>
    </xf>
    <xf numFmtId="165" fontId="0" fillId="44" borderId="47" xfId="0" applyNumberFormat="1" applyFill="1" applyBorder="1" applyAlignment="1">
      <alignment horizontal="center"/>
    </xf>
    <xf numFmtId="165" fontId="0" fillId="44" borderId="48" xfId="0" applyNumberFormat="1" applyFill="1" applyBorder="1" applyAlignment="1">
      <alignment horizontal="center"/>
    </xf>
    <xf numFmtId="165" fontId="0" fillId="44" borderId="51" xfId="0" applyNumberFormat="1" applyFill="1" applyBorder="1" applyAlignment="1">
      <alignment horizontal="center"/>
    </xf>
    <xf numFmtId="165" fontId="0" fillId="44" borderId="17" xfId="0" applyNumberFormat="1" applyFill="1" applyBorder="1" applyAlignment="1">
      <alignment horizontal="center"/>
    </xf>
    <xf numFmtId="165" fontId="0" fillId="44" borderId="16" xfId="0" applyNumberFormat="1" applyFill="1" applyBorder="1" applyAlignment="1">
      <alignment horizontal="center"/>
    </xf>
    <xf numFmtId="43" fontId="0" fillId="11" borderId="17" xfId="0" applyNumberFormat="1" applyFill="1" applyBorder="1" applyAlignment="1">
      <alignment horizontal="center"/>
    </xf>
    <xf numFmtId="43" fontId="0" fillId="11" borderId="16" xfId="0" applyNumberFormat="1" applyFill="1" applyBorder="1" applyAlignment="1">
      <alignment horizontal="center"/>
    </xf>
    <xf numFmtId="43" fontId="0" fillId="11" borderId="9" xfId="0" applyNumberFormat="1" applyFill="1" applyBorder="1" applyAlignment="1">
      <alignment horizontal="center"/>
    </xf>
    <xf numFmtId="165" fontId="0" fillId="44" borderId="9" xfId="0" applyNumberFormat="1" applyFill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165" fontId="11" fillId="9" borderId="34" xfId="0" applyNumberFormat="1" applyFont="1" applyFill="1" applyBorder="1" applyAlignment="1">
      <alignment horizontal="center"/>
    </xf>
    <xf numFmtId="165" fontId="11" fillId="9" borderId="49" xfId="0" applyNumberFormat="1" applyFont="1" applyFill="1" applyBorder="1" applyAlignment="1">
      <alignment horizontal="center"/>
    </xf>
    <xf numFmtId="165" fontId="11" fillId="9" borderId="35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11" borderId="5" xfId="0" applyFont="1" applyFill="1" applyBorder="1" applyAlignment="1">
      <alignment horizontal="center"/>
    </xf>
    <xf numFmtId="0" fontId="10" fillId="11" borderId="6" xfId="0" applyFont="1" applyFill="1" applyBorder="1" applyAlignment="1">
      <alignment horizontal="center"/>
    </xf>
    <xf numFmtId="0" fontId="10" fillId="11" borderId="7" xfId="0" applyFont="1" applyFill="1" applyBorder="1" applyAlignment="1">
      <alignment horizontal="center"/>
    </xf>
    <xf numFmtId="167" fontId="0" fillId="11" borderId="9" xfId="0" applyNumberFormat="1" applyFill="1" applyBorder="1" applyAlignment="1">
      <alignment horizontal="center"/>
    </xf>
    <xf numFmtId="167" fontId="0" fillId="11" borderId="17" xfId="0" applyNumberFormat="1" applyFill="1" applyBorder="1" applyAlignment="1">
      <alignment horizontal="center"/>
    </xf>
    <xf numFmtId="167" fontId="0" fillId="11" borderId="16" xfId="0" applyNumberFormat="1" applyFill="1" applyBorder="1" applyAlignment="1">
      <alignment horizontal="center"/>
    </xf>
    <xf numFmtId="0" fontId="17" fillId="0" borderId="8" xfId="0" applyFont="1" applyBorder="1" applyAlignment="1">
      <alignment horizontal="left" wrapText="1"/>
    </xf>
    <xf numFmtId="0" fontId="17" fillId="0" borderId="94" xfId="0" applyFont="1" applyBorder="1" applyAlignment="1">
      <alignment horizontal="left" wrapText="1"/>
    </xf>
    <xf numFmtId="0" fontId="29" fillId="50" borderId="8" xfId="0" applyFont="1" applyFill="1" applyBorder="1" applyAlignment="1">
      <alignment horizontal="center" vertical="center" wrapText="1"/>
    </xf>
    <xf numFmtId="0" fontId="4" fillId="47" borderId="17" xfId="0" quotePrefix="1" applyFont="1" applyFill="1" applyBorder="1" applyAlignment="1">
      <alignment horizontal="center" vertical="center" wrapText="1"/>
    </xf>
    <xf numFmtId="0" fontId="5" fillId="48" borderId="16" xfId="0" applyFont="1" applyFill="1" applyBorder="1"/>
    <xf numFmtId="0" fontId="12" fillId="11" borderId="9" xfId="0" applyFont="1" applyFill="1" applyBorder="1" applyAlignment="1">
      <alignment horizontal="center" vertical="center" textRotation="255" wrapText="1"/>
    </xf>
    <xf numFmtId="0" fontId="5" fillId="0" borderId="17" xfId="0" applyFont="1" applyBorder="1"/>
    <xf numFmtId="0" fontId="5" fillId="0" borderId="16" xfId="0" applyFont="1" applyBorder="1"/>
    <xf numFmtId="165" fontId="5" fillId="11" borderId="9" xfId="0" applyNumberFormat="1" applyFont="1" applyFill="1" applyBorder="1" applyAlignment="1">
      <alignment horizontal="center" vertical="center"/>
    </xf>
    <xf numFmtId="165" fontId="5" fillId="11" borderId="17" xfId="0" applyNumberFormat="1" applyFont="1" applyFill="1" applyBorder="1" applyAlignment="1">
      <alignment horizontal="center" vertical="center"/>
    </xf>
    <xf numFmtId="165" fontId="5" fillId="11" borderId="16" xfId="0" applyNumberFormat="1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textRotation="255" wrapText="1"/>
    </xf>
    <xf numFmtId="0" fontId="5" fillId="0" borderId="1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17" xfId="0" applyNumberFormat="1" applyFont="1" applyFill="1" applyBorder="1" applyAlignment="1">
      <alignment horizontal="center" vertical="center"/>
    </xf>
    <xf numFmtId="165" fontId="5" fillId="4" borderId="16" xfId="0" applyNumberFormat="1" applyFont="1" applyFill="1" applyBorder="1" applyAlignment="1">
      <alignment horizontal="center" vertical="center"/>
    </xf>
    <xf numFmtId="165" fontId="0" fillId="4" borderId="9" xfId="0" applyNumberFormat="1" applyFill="1" applyBorder="1" applyAlignment="1">
      <alignment horizontal="center" vertical="center"/>
    </xf>
    <xf numFmtId="165" fontId="5" fillId="0" borderId="17" xfId="0" applyNumberFormat="1" applyFont="1" applyBorder="1"/>
    <xf numFmtId="165" fontId="5" fillId="0" borderId="16" xfId="0" applyNumberFormat="1" applyFont="1" applyBorder="1"/>
    <xf numFmtId="10" fontId="0" fillId="4" borderId="9" xfId="43" applyNumberFormat="1" applyFont="1" applyFill="1" applyBorder="1" applyAlignment="1">
      <alignment horizontal="center" vertical="center"/>
    </xf>
    <xf numFmtId="10" fontId="5" fillId="0" borderId="17" xfId="43" applyNumberFormat="1" applyFont="1" applyBorder="1" applyAlignment="1"/>
    <xf numFmtId="10" fontId="5" fillId="0" borderId="16" xfId="43" applyNumberFormat="1" applyFont="1" applyBorder="1" applyAlignment="1"/>
    <xf numFmtId="165" fontId="0" fillId="11" borderId="9" xfId="0" applyNumberFormat="1" applyFill="1" applyBorder="1" applyAlignment="1">
      <alignment horizontal="center" vertical="center"/>
    </xf>
    <xf numFmtId="165" fontId="0" fillId="11" borderId="17" xfId="0" applyNumberFormat="1" applyFill="1" applyBorder="1" applyAlignment="1">
      <alignment horizontal="center" vertical="center"/>
    </xf>
    <xf numFmtId="0" fontId="17" fillId="0" borderId="8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center" wrapText="1"/>
    </xf>
    <xf numFmtId="37" fontId="37" fillId="46" borderId="54" xfId="0" applyNumberFormat="1" applyFont="1" applyFill="1" applyBorder="1" applyAlignment="1">
      <alignment horizontal="center"/>
    </xf>
    <xf numFmtId="37" fontId="37" fillId="46" borderId="55" xfId="0" applyNumberFormat="1" applyFont="1" applyFill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0" fillId="0" borderId="0" xfId="0"/>
    <xf numFmtId="4" fontId="44" fillId="52" borderId="8" xfId="0" applyNumberFormat="1" applyFont="1" applyFill="1" applyBorder="1"/>
    <xf numFmtId="0" fontId="10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4" fillId="9" borderId="31" xfId="0" applyFont="1" applyFill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165" fontId="0" fillId="11" borderId="16" xfId="0" applyNumberFormat="1" applyFill="1" applyBorder="1" applyAlignment="1">
      <alignment horizontal="center" vertical="center"/>
    </xf>
    <xf numFmtId="165" fontId="0" fillId="11" borderId="18" xfId="0" applyNumberFormat="1" applyFill="1" applyBorder="1" applyAlignment="1">
      <alignment horizontal="center" vertical="center"/>
    </xf>
    <xf numFmtId="165" fontId="0" fillId="11" borderId="50" xfId="0" applyNumberFormat="1" applyFill="1" applyBorder="1" applyAlignment="1">
      <alignment horizontal="center" vertical="center"/>
    </xf>
    <xf numFmtId="171" fontId="8" fillId="8" borderId="61" xfId="0" applyNumberFormat="1" applyFont="1" applyFill="1" applyBorder="1" applyAlignment="1" applyProtection="1">
      <alignment horizontal="center" vertical="center" wrapText="1"/>
      <protection hidden="1"/>
    </xf>
    <xf numFmtId="171" fontId="8" fillId="8" borderId="8" xfId="0" applyNumberFormat="1" applyFont="1" applyFill="1" applyBorder="1" applyAlignment="1" applyProtection="1">
      <alignment horizontal="center" vertical="center" wrapText="1"/>
      <protection hidden="1"/>
    </xf>
    <xf numFmtId="171" fontId="8" fillId="8" borderId="62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88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5" fillId="0" borderId="1" xfId="0" applyFont="1" applyBorder="1"/>
    <xf numFmtId="0" fontId="5" fillId="3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left"/>
    </xf>
    <xf numFmtId="165" fontId="0" fillId="0" borderId="86" xfId="0" applyNumberFormat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7" fontId="0" fillId="0" borderId="86" xfId="0" applyNumberFormat="1" applyBorder="1" applyAlignment="1">
      <alignment horizontal="center" vertical="center"/>
    </xf>
    <xf numFmtId="167" fontId="0" fillId="0" borderId="17" xfId="0" applyNumberFormat="1" applyBorder="1" applyAlignment="1">
      <alignment horizontal="center" vertical="center"/>
    </xf>
    <xf numFmtId="167" fontId="0" fillId="0" borderId="16" xfId="0" applyNumberFormat="1" applyBorder="1" applyAlignment="1">
      <alignment horizontal="center" vertical="center"/>
    </xf>
    <xf numFmtId="168" fontId="0" fillId="0" borderId="86" xfId="0" applyNumberFormat="1" applyBorder="1" applyAlignment="1">
      <alignment horizontal="center" vertical="center"/>
    </xf>
    <xf numFmtId="168" fontId="0" fillId="0" borderId="17" xfId="0" applyNumberFormat="1" applyBorder="1" applyAlignment="1">
      <alignment horizontal="center" vertical="center"/>
    </xf>
    <xf numFmtId="168" fontId="0" fillId="0" borderId="16" xfId="0" applyNumberFormat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</cellXfs>
  <cellStyles count="64">
    <cellStyle name="20% - Énfasis1 2" xfId="20" xr:uid="{00000000-0005-0000-0000-000000000000}"/>
    <cellStyle name="20% - Énfasis1 2 2" xfId="49" xr:uid="{26499459-1124-4D12-A64E-F5277660431E}"/>
    <cellStyle name="20% - Énfasis2 2" xfId="24" xr:uid="{00000000-0005-0000-0000-000001000000}"/>
    <cellStyle name="20% - Énfasis2 2 2" xfId="51" xr:uid="{E073C62B-DB18-4B4B-8CEC-4B82CF6821AA}"/>
    <cellStyle name="20% - Énfasis3 2" xfId="28" xr:uid="{00000000-0005-0000-0000-000002000000}"/>
    <cellStyle name="20% - Énfasis3 2 2" xfId="53" xr:uid="{F6B9CAB9-001E-46F9-87E4-C773810351AE}"/>
    <cellStyle name="20% - Énfasis4 2" xfId="32" xr:uid="{00000000-0005-0000-0000-000003000000}"/>
    <cellStyle name="20% - Énfasis4 2 2" xfId="55" xr:uid="{7DF5434C-5B80-489C-BB8E-395D24F0ECAE}"/>
    <cellStyle name="20% - Énfasis5 2" xfId="36" xr:uid="{00000000-0005-0000-0000-000004000000}"/>
    <cellStyle name="20% - Énfasis5 2 2" xfId="57" xr:uid="{215623CF-E423-4C32-9E62-83932A133321}"/>
    <cellStyle name="20% - Énfasis6 2" xfId="40" xr:uid="{00000000-0005-0000-0000-000005000000}"/>
    <cellStyle name="20% - Énfasis6 2 2" xfId="59" xr:uid="{7A2AA6D5-BF53-48D9-8D74-3C1D77FEA45C}"/>
    <cellStyle name="40% - Énfasis1 2" xfId="21" xr:uid="{00000000-0005-0000-0000-000006000000}"/>
    <cellStyle name="40% - Énfasis1 2 2" xfId="50" xr:uid="{3C15BF09-CC3C-45F5-A5A0-13236EB0971F}"/>
    <cellStyle name="40% - Énfasis2 2" xfId="25" xr:uid="{00000000-0005-0000-0000-000007000000}"/>
    <cellStyle name="40% - Énfasis2 2 2" xfId="52" xr:uid="{763C3B29-6630-4C6B-813A-5D6F78D4648E}"/>
    <cellStyle name="40% - Énfasis3 2" xfId="29" xr:uid="{00000000-0005-0000-0000-000008000000}"/>
    <cellStyle name="40% - Énfasis3 2 2" xfId="54" xr:uid="{CB6CAAC0-9326-4435-9F77-C7DFE6D60E28}"/>
    <cellStyle name="40% - Énfasis4 2" xfId="33" xr:uid="{00000000-0005-0000-0000-000009000000}"/>
    <cellStyle name="40% - Énfasis4 2 2" xfId="56" xr:uid="{10EB8125-E7A0-4002-B9AD-4A6DB9EEA160}"/>
    <cellStyle name="40% - Énfasis5 2" xfId="37" xr:uid="{00000000-0005-0000-0000-00000A000000}"/>
    <cellStyle name="40% - Énfasis5 2 2" xfId="58" xr:uid="{3E585C41-B52C-4CCF-AFF4-908FF415B111}"/>
    <cellStyle name="40% - Énfasis6 2" xfId="41" xr:uid="{00000000-0005-0000-0000-00000B000000}"/>
    <cellStyle name="40% - Énfasis6 2 2" xfId="60" xr:uid="{68D8AAC6-73EF-4FE1-878A-D84FC9A30C96}"/>
    <cellStyle name="60% - Énfasis1 2" xfId="22" xr:uid="{00000000-0005-0000-0000-00000C000000}"/>
    <cellStyle name="60% - Énfasis2 2" xfId="26" xr:uid="{00000000-0005-0000-0000-00000D000000}"/>
    <cellStyle name="60% - Énfasis3 2" xfId="30" xr:uid="{00000000-0005-0000-0000-00000E000000}"/>
    <cellStyle name="60% - Énfasis4 2" xfId="34" xr:uid="{00000000-0005-0000-0000-00000F000000}"/>
    <cellStyle name="60% - Énfasis5 2" xfId="38" xr:uid="{00000000-0005-0000-0000-000010000000}"/>
    <cellStyle name="60% - Énfasis6 2" xfId="42" xr:uid="{00000000-0005-0000-0000-000011000000}"/>
    <cellStyle name="Buena 2" xfId="13" xr:uid="{00000000-0005-0000-0000-000012000000}"/>
    <cellStyle name="Cálculo" xfId="6" builtinId="22" customBuiltin="1"/>
    <cellStyle name="Celda de comprobación" xfId="8" builtinId="23" customBuiltin="1"/>
    <cellStyle name="Celda vinculada" xfId="7" builtinId="24" customBuiltin="1"/>
    <cellStyle name="Encabezado 1" xfId="1" builtinId="16" customBuiltin="1"/>
    <cellStyle name="Encabezado 4 2" xfId="12" xr:uid="{00000000-0005-0000-0000-000017000000}"/>
    <cellStyle name="Énfasis1 2" xfId="19" xr:uid="{00000000-0005-0000-0000-000018000000}"/>
    <cellStyle name="Énfasis2 2" xfId="23" xr:uid="{00000000-0005-0000-0000-000019000000}"/>
    <cellStyle name="Énfasis3 2" xfId="27" xr:uid="{00000000-0005-0000-0000-00001A000000}"/>
    <cellStyle name="Énfasis4 2" xfId="31" xr:uid="{00000000-0005-0000-0000-00001B000000}"/>
    <cellStyle name="Énfasis5 2" xfId="35" xr:uid="{00000000-0005-0000-0000-00001C000000}"/>
    <cellStyle name="Énfasis6 2" xfId="39" xr:uid="{00000000-0005-0000-0000-00001D000000}"/>
    <cellStyle name="Entrada" xfId="4" builtinId="20" customBuiltin="1"/>
    <cellStyle name="Incorrecto 2" xfId="14" xr:uid="{00000000-0005-0000-0000-00001F000000}"/>
    <cellStyle name="Millares" xfId="63" builtinId="3"/>
    <cellStyle name="Moneda" xfId="45" builtinId="4"/>
    <cellStyle name="Moneda 2" xfId="62" xr:uid="{2A2CE1B5-2EF3-4195-BECF-3B4A5CDF8A3D}"/>
    <cellStyle name="Neutral 2" xfId="15" xr:uid="{00000000-0005-0000-0000-000021000000}"/>
    <cellStyle name="Normal" xfId="0" builtinId="0"/>
    <cellStyle name="Normal 2" xfId="10" xr:uid="{00000000-0005-0000-0000-000023000000}"/>
    <cellStyle name="Normal 2 2" xfId="47" xr:uid="{D03DA2D5-CC60-4E78-A7F5-237E43875081}"/>
    <cellStyle name="Normal 24 2" xfId="44" xr:uid="{00000000-0005-0000-0000-000024000000}"/>
    <cellStyle name="Normal 3" xfId="46" xr:uid="{7B5E4070-1DAD-4E1D-8E6A-4D0E28F74521}"/>
    <cellStyle name="Notas 2" xfId="17" xr:uid="{00000000-0005-0000-0000-000025000000}"/>
    <cellStyle name="Notas 2 2" xfId="48" xr:uid="{83EED14B-104E-4EC9-8392-C1EDA0C64536}"/>
    <cellStyle name="Porcentaje" xfId="43" builtinId="5"/>
    <cellStyle name="Porcentaje 2" xfId="61" xr:uid="{13BF2BAF-B6D9-440D-BE07-105E6A4B2864}"/>
    <cellStyle name="Salida" xfId="5" builtinId="21" customBuiltin="1"/>
    <cellStyle name="Texto de advertencia 2" xfId="16" xr:uid="{00000000-0005-0000-0000-000028000000}"/>
    <cellStyle name="Texto explicativo 2" xfId="18" xr:uid="{00000000-0005-0000-0000-000029000000}"/>
    <cellStyle name="Título 2" xfId="2" builtinId="17" customBuiltin="1"/>
    <cellStyle name="Título 3" xfId="3" builtinId="18" customBuiltin="1"/>
    <cellStyle name="Título 4" xfId="11" xr:uid="{00000000-0005-0000-0000-00002C000000}"/>
    <cellStyle name="Total" xfId="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904875</xdr:colOff>
      <xdr:row>39</xdr:row>
      <xdr:rowOff>85725</xdr:rowOff>
    </xdr:to>
    <xdr:sp macro="" textlink="">
      <xdr:nvSpPr>
        <xdr:cNvPr id="2050" name="Rectangle 2" hidden="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904875</xdr:colOff>
      <xdr:row>39</xdr:row>
      <xdr:rowOff>85725</xdr:rowOff>
    </xdr:to>
    <xdr:sp macro="" textlink="">
      <xdr:nvSpPr>
        <xdr:cNvPr id="2" name="Rectangle 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1304925</xdr:colOff>
      <xdr:row>95</xdr:row>
      <xdr:rowOff>85725</xdr:rowOff>
    </xdr:to>
    <xdr:sp macro="" textlink="">
      <xdr:nvSpPr>
        <xdr:cNvPr id="1026" name="Rectangle 2" hidden="1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1304925</xdr:colOff>
      <xdr:row>95</xdr:row>
      <xdr:rowOff>85725</xdr:rowOff>
    </xdr:to>
    <xdr:sp macro="" textlink="">
      <xdr:nvSpPr>
        <xdr:cNvPr id="2" name="Rectangle 2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arrantes Loría Monserrat" id="{031D92B7-E8FC-4D41-AE4D-59E88BF3901E}" userId="S::mobarr@ice.go.cr::1d7bfa54-e8f6-40bb-840c-cc1369678e17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8" dT="2024-10-10T19:11:57.53" personId="{031D92B7-E8FC-4D41-AE4D-59E88BF3901E}" id="{0FFDE7CE-0D69-4F1C-AA18-ADC99312041C}">
    <text>Factor de compensación semestral</text>
  </threadedComment>
  <threadedComment ref="K8" dT="2024-10-10T19:29:24.45" personId="{031D92B7-E8FC-4D41-AE4D-59E88BF3901E}" id="{ED0D9F8D-4FF1-4AEE-8AFC-028A6DCE52F0}">
    <text>Cuenta Semestral del MER</text>
  </threadedComment>
  <threadedComment ref="L8" dT="2024-10-10T19:30:42.29" personId="{031D92B7-E8FC-4D41-AE4D-59E88BF3901E}" id="{E4FB3EE1-1C9F-4469-AEDE-8E0E97DD9BB1}">
    <text>Cuenta Mensual MER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W77"/>
  <sheetViews>
    <sheetView showGridLines="0" tabSelected="1" topLeftCell="J8" zoomScale="85" zoomScaleNormal="85" workbookViewId="0">
      <selection activeCell="M8" sqref="M8"/>
    </sheetView>
  </sheetViews>
  <sheetFormatPr baseColWidth="10" defaultColWidth="14.26953125" defaultRowHeight="15" customHeight="1" x14ac:dyDescent="0.35"/>
  <cols>
    <col min="1" max="1" width="15" customWidth="1"/>
    <col min="2" max="2" width="7" customWidth="1"/>
    <col min="3" max="3" width="46.54296875" customWidth="1"/>
    <col min="4" max="4" width="17.7265625" customWidth="1"/>
    <col min="5" max="5" width="13.1796875" customWidth="1"/>
    <col min="6" max="6" width="17.7265625" customWidth="1"/>
    <col min="7" max="7" width="15" bestFit="1" customWidth="1"/>
    <col min="8" max="8" width="7.26953125" customWidth="1"/>
    <col min="9" max="13" width="17.7265625" customWidth="1"/>
    <col min="14" max="14" width="17.7265625" hidden="1" customWidth="1"/>
    <col min="15" max="15" width="13.81640625" customWidth="1"/>
    <col min="16" max="21" width="13.1796875" customWidth="1"/>
    <col min="22" max="22" width="1.1796875" customWidth="1"/>
    <col min="23" max="23" width="15.26953125" customWidth="1"/>
    <col min="24" max="24" width="4.26953125" customWidth="1"/>
    <col min="25" max="33" width="1.54296875" customWidth="1"/>
    <col min="34" max="34" width="6.1796875" style="143" hidden="1" customWidth="1"/>
    <col min="35" max="35" width="10.54296875" style="143" hidden="1" customWidth="1"/>
    <col min="36" max="36" width="4.26953125" style="143" hidden="1" customWidth="1"/>
    <col min="37" max="37" width="4.81640625" style="143" hidden="1" customWidth="1"/>
    <col min="38" max="38" width="34.1796875" hidden="1" customWidth="1"/>
    <col min="39" max="39" width="17.54296875" hidden="1" customWidth="1"/>
    <col min="40" max="40" width="15.26953125" hidden="1" customWidth="1"/>
    <col min="41" max="41" width="15.81640625" hidden="1" customWidth="1"/>
    <col min="42" max="42" width="11.26953125" hidden="1" customWidth="1"/>
    <col min="43" max="43" width="11.54296875" style="116" hidden="1" customWidth="1"/>
    <col min="44" max="44" width="33.36328125" style="116" hidden="1" customWidth="1"/>
    <col min="45" max="45" width="22.36328125" hidden="1" customWidth="1"/>
    <col min="46" max="46" width="12.1796875" hidden="1" customWidth="1"/>
    <col min="47" max="47" width="12.1796875" style="148" hidden="1" customWidth="1"/>
    <col min="48" max="48" width="14.26953125" customWidth="1"/>
  </cols>
  <sheetData>
    <row r="1" spans="1:49" ht="14.5" x14ac:dyDescent="0.35">
      <c r="C1" s="30" t="s">
        <v>954</v>
      </c>
      <c r="D1" s="268"/>
      <c r="AL1" s="142" t="s">
        <v>0</v>
      </c>
      <c r="AM1" s="242" t="s">
        <v>1</v>
      </c>
      <c r="AN1" s="242" t="s">
        <v>2</v>
      </c>
      <c r="AO1" s="242" t="s">
        <v>3</v>
      </c>
      <c r="AU1"/>
    </row>
    <row r="2" spans="1:49" ht="14.5" x14ac:dyDescent="0.35">
      <c r="C2" s="30" t="s">
        <v>4</v>
      </c>
      <c r="D2" s="268"/>
      <c r="AL2" s="142" t="s">
        <v>5</v>
      </c>
      <c r="AM2" s="270">
        <f t="shared" ref="AM2:AM7" si="0">SUMIF($AK$9:$AK$36,AL2,$AO$9:$AO$36)</f>
        <v>10829353.200105282</v>
      </c>
      <c r="AN2" s="241">
        <v>10270667</v>
      </c>
      <c r="AO2" s="239">
        <f>AN2-AM2</f>
        <v>-558686.20010528155</v>
      </c>
      <c r="AU2"/>
    </row>
    <row r="3" spans="1:49" ht="14.5" x14ac:dyDescent="0.35">
      <c r="C3" s="30" t="s">
        <v>956</v>
      </c>
      <c r="D3" s="30"/>
      <c r="E3" s="269"/>
      <c r="F3" s="269"/>
      <c r="G3" s="269"/>
      <c r="N3" s="122"/>
      <c r="P3" s="447" t="s">
        <v>6</v>
      </c>
      <c r="Q3" s="448"/>
      <c r="R3" s="448"/>
      <c r="S3" s="448"/>
      <c r="T3" s="448"/>
      <c r="U3" s="448"/>
      <c r="V3" s="448"/>
      <c r="W3" s="449"/>
      <c r="AL3" s="142" t="s">
        <v>7</v>
      </c>
      <c r="AM3" s="270">
        <f t="shared" si="0"/>
        <v>10425241.528405031</v>
      </c>
      <c r="AN3" s="241">
        <v>9906320</v>
      </c>
      <c r="AO3" s="239">
        <f t="shared" ref="AO3:AO7" si="1">AN3-AM3</f>
        <v>-518921.52840503119</v>
      </c>
      <c r="AR3" s="439" t="s">
        <v>8</v>
      </c>
      <c r="AU3"/>
    </row>
    <row r="4" spans="1:49" ht="14.5" x14ac:dyDescent="0.35">
      <c r="C4" s="30" t="s">
        <v>957</v>
      </c>
      <c r="D4" s="30"/>
      <c r="I4" s="336"/>
      <c r="J4" s="336"/>
      <c r="K4" s="336"/>
      <c r="L4" s="336"/>
      <c r="M4" s="336"/>
      <c r="P4" s="299" t="s">
        <v>9</v>
      </c>
      <c r="Q4" s="31" t="s">
        <v>10</v>
      </c>
      <c r="R4" s="299" t="s">
        <v>11</v>
      </c>
      <c r="S4" s="31" t="s">
        <v>12</v>
      </c>
      <c r="T4" s="299" t="s">
        <v>13</v>
      </c>
      <c r="U4" s="32" t="s">
        <v>14</v>
      </c>
      <c r="V4" s="300"/>
      <c r="W4" s="33" t="s">
        <v>15</v>
      </c>
      <c r="X4" s="444"/>
      <c r="Y4" s="445"/>
      <c r="Z4" s="445"/>
      <c r="AL4" s="142" t="s">
        <v>16</v>
      </c>
      <c r="AM4" s="270">
        <f t="shared" si="0"/>
        <v>9079309.7925927192</v>
      </c>
      <c r="AN4" s="241">
        <v>8680226</v>
      </c>
      <c r="AO4" s="239">
        <f t="shared" si="1"/>
        <v>-399083.7925927192</v>
      </c>
      <c r="AR4" s="439"/>
      <c r="AU4"/>
    </row>
    <row r="5" spans="1:49" ht="15" customHeight="1" x14ac:dyDescent="0.35">
      <c r="D5" s="30"/>
      <c r="E5" s="10"/>
      <c r="F5" s="10"/>
      <c r="G5" s="10"/>
      <c r="H5" s="10"/>
      <c r="I5" s="10"/>
      <c r="J5" s="10"/>
      <c r="K5" s="10"/>
      <c r="L5" s="122"/>
      <c r="M5" s="288"/>
      <c r="N5" s="287"/>
      <c r="P5" s="266">
        <f>'CALCULO CC AGENTES'!F842</f>
        <v>1140025.8266999996</v>
      </c>
      <c r="Q5" s="34">
        <f>'CALCULO CC AGENTES'!F843</f>
        <v>595368.33010000002</v>
      </c>
      <c r="R5" s="34">
        <f>'CALCULO CC AGENTES'!F844</f>
        <v>968679.52610000002</v>
      </c>
      <c r="S5" s="34">
        <f>'CALCULO CC AGENTES'!F845</f>
        <v>446427.853</v>
      </c>
      <c r="T5" s="34">
        <f>'CALCULO CC AGENTES'!F846</f>
        <v>912868.64500000002</v>
      </c>
      <c r="U5" s="34">
        <f>'CALCULO CC AGENTES'!F847</f>
        <v>1002365.8032</v>
      </c>
      <c r="V5" s="301"/>
      <c r="W5" s="34">
        <f>SUM(P5:U5)</f>
        <v>5065735.9840999991</v>
      </c>
      <c r="AH5" s="147"/>
      <c r="AI5" s="133" t="s">
        <v>17</v>
      </c>
      <c r="AL5" s="151" t="s">
        <v>18</v>
      </c>
      <c r="AM5" s="270">
        <f t="shared" si="0"/>
        <v>10691078.130913662</v>
      </c>
      <c r="AN5" s="241">
        <v>10018261</v>
      </c>
      <c r="AO5" s="239">
        <f t="shared" si="1"/>
        <v>-672817.13091366179</v>
      </c>
      <c r="AR5" s="439"/>
      <c r="AU5"/>
    </row>
    <row r="6" spans="1:49" ht="14.5" x14ac:dyDescent="0.35">
      <c r="D6" s="30"/>
      <c r="K6" s="122"/>
      <c r="L6" s="122"/>
      <c r="M6" s="286"/>
      <c r="N6" s="287"/>
      <c r="AL6" s="151" t="s">
        <v>19</v>
      </c>
      <c r="AM6" s="270">
        <f t="shared" si="0"/>
        <v>24662643.689446826</v>
      </c>
      <c r="AN6" s="241">
        <v>21448550</v>
      </c>
      <c r="AO6" s="239">
        <f t="shared" si="1"/>
        <v>-3214093.6894468255</v>
      </c>
      <c r="AU6"/>
    </row>
    <row r="7" spans="1:49" s="360" customFormat="1" ht="24" customHeight="1" x14ac:dyDescent="0.35">
      <c r="D7" s="450" t="s">
        <v>20</v>
      </c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52"/>
      <c r="AH7" s="361"/>
      <c r="AI7" s="362" t="s">
        <v>21</v>
      </c>
      <c r="AJ7" s="148"/>
      <c r="AK7" s="148"/>
      <c r="AL7" s="363" t="s">
        <v>22</v>
      </c>
      <c r="AM7" s="239">
        <f t="shared" si="0"/>
        <v>3820003.1958528496</v>
      </c>
      <c r="AN7" s="241">
        <v>4993812</v>
      </c>
      <c r="AO7" s="255">
        <f t="shared" si="1"/>
        <v>1173808.8041471504</v>
      </c>
      <c r="AQ7" s="364"/>
      <c r="AR7" s="365">
        <v>6</v>
      </c>
    </row>
    <row r="8" spans="1:49" ht="43.5" customHeight="1" x14ac:dyDescent="0.35">
      <c r="C8" s="204"/>
      <c r="D8" s="366" t="s">
        <v>923</v>
      </c>
      <c r="E8" s="366" t="s">
        <v>29</v>
      </c>
      <c r="F8" s="366" t="s">
        <v>925</v>
      </c>
      <c r="G8" s="366" t="s">
        <v>29</v>
      </c>
      <c r="H8" s="367" t="s">
        <v>23</v>
      </c>
      <c r="I8" s="367" t="s">
        <v>840</v>
      </c>
      <c r="J8" s="368" t="s">
        <v>928</v>
      </c>
      <c r="K8" s="367" t="s">
        <v>929</v>
      </c>
      <c r="L8" s="367" t="s">
        <v>930</v>
      </c>
      <c r="M8" s="369" t="s">
        <v>931</v>
      </c>
      <c r="N8" s="415"/>
      <c r="O8" s="367" t="s">
        <v>24</v>
      </c>
      <c r="P8" s="367" t="s">
        <v>9</v>
      </c>
      <c r="Q8" s="367" t="s">
        <v>10</v>
      </c>
      <c r="R8" s="367" t="s">
        <v>11</v>
      </c>
      <c r="S8" s="367" t="s">
        <v>12</v>
      </c>
      <c r="T8" s="367" t="s">
        <v>13</v>
      </c>
      <c r="U8" s="367" t="s">
        <v>14</v>
      </c>
      <c r="W8" s="414" t="s">
        <v>25</v>
      </c>
      <c r="AM8" s="240">
        <f>SUM(AM2:AM7)</f>
        <v>69507629.537316367</v>
      </c>
      <c r="AN8" s="240">
        <f>SUM(AN2:AN7)</f>
        <v>65317836</v>
      </c>
      <c r="AO8" s="240">
        <f>SUM(AO2:AO7)</f>
        <v>-4189793.5373163689</v>
      </c>
      <c r="AS8" s="381" t="s">
        <v>955</v>
      </c>
      <c r="AT8" s="116"/>
    </row>
    <row r="9" spans="1:49" ht="30" customHeight="1" x14ac:dyDescent="0.35">
      <c r="A9" s="35" t="s">
        <v>26</v>
      </c>
      <c r="B9" s="35" t="s">
        <v>27</v>
      </c>
      <c r="C9" s="36" t="s">
        <v>28</v>
      </c>
      <c r="D9" s="357" t="s">
        <v>924</v>
      </c>
      <c r="E9" s="358"/>
      <c r="F9" s="357" t="s">
        <v>926</v>
      </c>
      <c r="G9" s="358"/>
      <c r="H9" s="359"/>
      <c r="I9" s="358" t="s">
        <v>927</v>
      </c>
      <c r="J9" s="358" t="s">
        <v>933</v>
      </c>
      <c r="K9" s="357" t="s">
        <v>932</v>
      </c>
      <c r="L9" s="358"/>
      <c r="M9" s="358"/>
      <c r="N9" s="416"/>
      <c r="O9" s="358"/>
      <c r="P9" s="358"/>
      <c r="Q9" s="358"/>
      <c r="R9" s="358"/>
      <c r="S9" s="358"/>
      <c r="T9" s="358"/>
      <c r="U9" s="358"/>
      <c r="V9" s="37"/>
      <c r="W9" s="414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145" t="s">
        <v>30</v>
      </c>
      <c r="AI9" s="145" t="s">
        <v>31</v>
      </c>
      <c r="AJ9" s="146" t="s">
        <v>32</v>
      </c>
      <c r="AK9" s="142" t="s">
        <v>0</v>
      </c>
      <c r="AL9" s="141" t="s">
        <v>33</v>
      </c>
      <c r="AM9" s="115" t="s">
        <v>879</v>
      </c>
      <c r="AN9" s="115" t="s">
        <v>29</v>
      </c>
      <c r="AO9" s="115" t="s">
        <v>922</v>
      </c>
      <c r="AP9" s="115" t="s">
        <v>34</v>
      </c>
      <c r="AQ9" s="115" t="s">
        <v>35</v>
      </c>
      <c r="AR9" s="377" t="s">
        <v>947</v>
      </c>
      <c r="AS9" s="382"/>
      <c r="AT9" s="378" t="s">
        <v>880</v>
      </c>
      <c r="AU9" s="115" t="s">
        <v>36</v>
      </c>
    </row>
    <row r="10" spans="1:49" ht="14.5" x14ac:dyDescent="0.35">
      <c r="A10" s="423" t="s">
        <v>37</v>
      </c>
      <c r="B10" s="345" t="s">
        <v>5</v>
      </c>
      <c r="C10" s="375" t="s">
        <v>934</v>
      </c>
      <c r="D10" s="41">
        <f t="shared" ref="D10:D21" si="2">AM10</f>
        <v>2331777.4196876488</v>
      </c>
      <c r="E10" s="41">
        <f t="shared" ref="E10:E21" si="3">AN10</f>
        <v>194314.78</v>
      </c>
      <c r="F10" s="41">
        <f>AO10</f>
        <v>2430424.8960213126</v>
      </c>
      <c r="G10" s="41">
        <f>AT10</f>
        <v>210756.04</v>
      </c>
      <c r="H10" s="42">
        <v>0</v>
      </c>
      <c r="I10" s="42">
        <f>G10-H10</f>
        <v>210756.04</v>
      </c>
      <c r="J10" s="426">
        <v>20011130.5</v>
      </c>
      <c r="K10" s="432">
        <v>0.87</v>
      </c>
      <c r="L10" s="429">
        <f>ROUND(IF(K10*J10&lt;=(F22/2),K10*J10,F22/2),2)</f>
        <v>11685165.25</v>
      </c>
      <c r="M10" s="426">
        <f>ROUND(+L10/6,2)</f>
        <v>1947527.54</v>
      </c>
      <c r="N10" s="190"/>
      <c r="O10" s="42"/>
      <c r="P10" s="43"/>
      <c r="Q10" s="44"/>
      <c r="R10" s="40"/>
      <c r="S10" s="44"/>
      <c r="T10" s="40"/>
      <c r="U10" s="302"/>
      <c r="V10" s="38"/>
      <c r="W10" s="261"/>
      <c r="Y10" s="38"/>
      <c r="Z10" s="38"/>
      <c r="AA10" s="38"/>
      <c r="AB10" s="38"/>
      <c r="AC10" s="38"/>
      <c r="AD10" s="38"/>
      <c r="AE10" s="38"/>
      <c r="AF10" s="38"/>
      <c r="AG10" s="38"/>
      <c r="AH10" s="149">
        <v>1710</v>
      </c>
      <c r="AI10" s="149">
        <v>3190</v>
      </c>
      <c r="AJ10" s="150">
        <v>1</v>
      </c>
      <c r="AK10" s="151" t="s">
        <v>5</v>
      </c>
      <c r="AL10" s="273" t="str">
        <f>C10</f>
        <v>PANALUYA - FRONTERA HONDURAS</v>
      </c>
      <c r="AM10" s="274">
        <v>2331777.4196876488</v>
      </c>
      <c r="AN10" s="282">
        <f>ROUND(+AM10/12,2)</f>
        <v>194314.78</v>
      </c>
      <c r="AO10" s="343">
        <v>2430424.8960213126</v>
      </c>
      <c r="AP10" s="152">
        <f t="shared" ref="AP10:AP21" si="4">ROUND(AO10/12,2)</f>
        <v>202535.41</v>
      </c>
      <c r="AQ10" s="152">
        <f>+AP10-AN10</f>
        <v>8220.6300000000047</v>
      </c>
      <c r="AR10" s="152">
        <f t="shared" ref="AR10:AR21" si="5">+AN10*$AR$7</f>
        <v>1165888.68</v>
      </c>
      <c r="AS10" s="379">
        <f>+AO10-AR10</f>
        <v>1264536.2160213126</v>
      </c>
      <c r="AT10" s="153">
        <f t="shared" ref="AT10:AT21" si="6">ROUND(AS10/(12-$AR$7),2)</f>
        <v>210756.04</v>
      </c>
      <c r="AU10" s="154" t="str">
        <f t="shared" ref="AU10:AU38" si="7">IF(AO10=SUM(AR10:AS10),"OK","Revisar")</f>
        <v>OK</v>
      </c>
      <c r="AW10" s="336"/>
    </row>
    <row r="11" spans="1:49" ht="14.5" x14ac:dyDescent="0.35">
      <c r="A11" s="424"/>
      <c r="B11" s="346" t="s">
        <v>5</v>
      </c>
      <c r="C11" s="306" t="s">
        <v>935</v>
      </c>
      <c r="D11" s="41">
        <f t="shared" si="2"/>
        <v>2139385.4220570233</v>
      </c>
      <c r="E11" s="41">
        <f t="shared" si="3"/>
        <v>178282.12</v>
      </c>
      <c r="F11" s="41">
        <f t="shared" ref="F11:F36" si="8">AO11</f>
        <v>2229893.6185076949</v>
      </c>
      <c r="G11" s="41">
        <f t="shared" ref="G11:G38" si="9">AT11</f>
        <v>193366.82</v>
      </c>
      <c r="H11" s="237">
        <v>0</v>
      </c>
      <c r="I11" s="237">
        <f t="shared" ref="I11:I38" si="10">G11-H11</f>
        <v>193366.82</v>
      </c>
      <c r="J11" s="427"/>
      <c r="K11" s="433"/>
      <c r="L11" s="430"/>
      <c r="M11" s="430"/>
      <c r="N11" s="191"/>
      <c r="O11" s="237"/>
      <c r="P11" s="303"/>
      <c r="Q11" s="45"/>
      <c r="R11" s="303"/>
      <c r="S11" s="45"/>
      <c r="T11" s="303"/>
      <c r="U11" s="46"/>
      <c r="V11" s="38"/>
      <c r="W11" s="261"/>
      <c r="Y11" s="38"/>
      <c r="Z11" s="38"/>
      <c r="AA11" s="38"/>
      <c r="AB11" s="38"/>
      <c r="AC11" s="38"/>
      <c r="AD11" s="38"/>
      <c r="AE11" s="38"/>
      <c r="AF11" s="38"/>
      <c r="AG11" s="38"/>
      <c r="AH11" s="149">
        <v>1124</v>
      </c>
      <c r="AI11" s="149">
        <v>29161</v>
      </c>
      <c r="AJ11" s="150">
        <v>1</v>
      </c>
      <c r="AK11" s="151" t="s">
        <v>5</v>
      </c>
      <c r="AL11" s="273" t="str">
        <f t="shared" ref="AL11:AL36" si="11">C11</f>
        <v>LA VEGA II - FRONTERA EL SALVADOR</v>
      </c>
      <c r="AM11" s="274">
        <v>2139385.4220570233</v>
      </c>
      <c r="AN11" s="282">
        <f t="shared" ref="AN11:AN21" si="12">ROUND(+AM11/12,2)</f>
        <v>178282.12</v>
      </c>
      <c r="AO11" s="343">
        <v>2229893.6185076949</v>
      </c>
      <c r="AP11" s="152">
        <f t="shared" si="4"/>
        <v>185824.47</v>
      </c>
      <c r="AQ11" s="152">
        <f t="shared" ref="AQ11:AQ21" si="13">+AP11-AN11</f>
        <v>7542.3500000000058</v>
      </c>
      <c r="AR11" s="152">
        <f t="shared" si="5"/>
        <v>1069692.72</v>
      </c>
      <c r="AS11" s="152">
        <f t="shared" ref="AS11:AS21" si="14">+AO11-AR11</f>
        <v>1160200.8985076949</v>
      </c>
      <c r="AT11" s="153">
        <f t="shared" si="6"/>
        <v>193366.82</v>
      </c>
      <c r="AU11" s="154" t="str">
        <f t="shared" si="7"/>
        <v>OK</v>
      </c>
      <c r="AW11" s="336"/>
    </row>
    <row r="12" spans="1:49" ht="14.5" x14ac:dyDescent="0.35">
      <c r="A12" s="424"/>
      <c r="B12" s="346" t="s">
        <v>7</v>
      </c>
      <c r="C12" s="306" t="s">
        <v>936</v>
      </c>
      <c r="D12" s="41">
        <f t="shared" si="2"/>
        <v>724334.29097171267</v>
      </c>
      <c r="E12" s="41">
        <f t="shared" si="3"/>
        <v>60361.19</v>
      </c>
      <c r="F12" s="41">
        <f t="shared" si="8"/>
        <v>754977.74592330994</v>
      </c>
      <c r="G12" s="41">
        <f t="shared" si="9"/>
        <v>65468.43</v>
      </c>
      <c r="H12" s="237">
        <v>0</v>
      </c>
      <c r="I12" s="237">
        <f t="shared" si="10"/>
        <v>65468.43</v>
      </c>
      <c r="J12" s="427"/>
      <c r="K12" s="433"/>
      <c r="L12" s="430"/>
      <c r="M12" s="430"/>
      <c r="N12" s="191"/>
      <c r="O12" s="237"/>
      <c r="P12" s="303"/>
      <c r="Q12" s="45"/>
      <c r="R12" s="303"/>
      <c r="S12" s="45"/>
      <c r="T12" s="303"/>
      <c r="U12" s="46"/>
      <c r="V12" s="38"/>
      <c r="W12" s="261"/>
      <c r="Y12" s="38"/>
      <c r="Z12" s="38"/>
      <c r="AA12" s="38"/>
      <c r="AB12" s="38"/>
      <c r="AC12" s="38"/>
      <c r="AD12" s="38"/>
      <c r="AE12" s="38"/>
      <c r="AF12" s="38"/>
      <c r="AG12" s="38"/>
      <c r="AH12" s="149">
        <v>28161</v>
      </c>
      <c r="AI12" s="149">
        <v>29161</v>
      </c>
      <c r="AJ12" s="150">
        <v>1</v>
      </c>
      <c r="AK12" s="151" t="s">
        <v>7</v>
      </c>
      <c r="AL12" s="273" t="str">
        <f t="shared" si="11"/>
        <v>FRONTERA GUATEMALA - AHUACHAPÁN</v>
      </c>
      <c r="AM12" s="274">
        <v>724334.29097171267</v>
      </c>
      <c r="AN12" s="282">
        <f t="shared" si="12"/>
        <v>60361.19</v>
      </c>
      <c r="AO12" s="343">
        <v>754977.74592330994</v>
      </c>
      <c r="AP12" s="152">
        <f t="shared" si="4"/>
        <v>62914.81</v>
      </c>
      <c r="AQ12" s="152">
        <f t="shared" si="13"/>
        <v>2553.6199999999953</v>
      </c>
      <c r="AR12" s="152">
        <f t="shared" si="5"/>
        <v>362167.14</v>
      </c>
      <c r="AS12" s="152">
        <f t="shared" si="14"/>
        <v>392810.60592330992</v>
      </c>
      <c r="AT12" s="153">
        <f t="shared" si="6"/>
        <v>65468.43</v>
      </c>
      <c r="AU12" s="154" t="str">
        <f t="shared" si="7"/>
        <v>OK</v>
      </c>
      <c r="AW12" s="336"/>
    </row>
    <row r="13" spans="1:49" ht="14.5" x14ac:dyDescent="0.35">
      <c r="A13" s="424"/>
      <c r="B13" s="346" t="s">
        <v>7</v>
      </c>
      <c r="C13" s="306" t="s">
        <v>937</v>
      </c>
      <c r="D13" s="41">
        <f t="shared" si="2"/>
        <v>2565792.1495388532</v>
      </c>
      <c r="E13" s="41">
        <f t="shared" si="3"/>
        <v>213816.01</v>
      </c>
      <c r="F13" s="41">
        <f t="shared" si="8"/>
        <v>2674339.7849563616</v>
      </c>
      <c r="G13" s="41">
        <f t="shared" si="9"/>
        <v>231907.29</v>
      </c>
      <c r="H13" s="237">
        <v>0</v>
      </c>
      <c r="I13" s="237">
        <f t="shared" si="10"/>
        <v>231907.29</v>
      </c>
      <c r="J13" s="427"/>
      <c r="K13" s="433"/>
      <c r="L13" s="430"/>
      <c r="M13" s="430"/>
      <c r="N13" s="191"/>
      <c r="O13" s="237"/>
      <c r="P13" s="303"/>
      <c r="Q13" s="45"/>
      <c r="R13" s="303"/>
      <c r="S13" s="45"/>
      <c r="T13" s="303"/>
      <c r="U13" s="46"/>
      <c r="V13" s="38"/>
      <c r="W13" s="261"/>
      <c r="Y13" s="38"/>
      <c r="Z13" s="38"/>
      <c r="AA13" s="38"/>
      <c r="AB13" s="38"/>
      <c r="AC13" s="38"/>
      <c r="AD13" s="38"/>
      <c r="AE13" s="38"/>
      <c r="AF13" s="38"/>
      <c r="AG13" s="38"/>
      <c r="AH13" s="149">
        <v>28181</v>
      </c>
      <c r="AI13" s="149">
        <v>29182</v>
      </c>
      <c r="AJ13" s="150">
        <v>2</v>
      </c>
      <c r="AK13" s="151" t="s">
        <v>7</v>
      </c>
      <c r="AL13" s="273" t="str">
        <f t="shared" si="11"/>
        <v>15 SEPTIEMBRE - FRONTERA HONDURAS</v>
      </c>
      <c r="AM13" s="274">
        <v>2565792.1495388532</v>
      </c>
      <c r="AN13" s="282">
        <f t="shared" si="12"/>
        <v>213816.01</v>
      </c>
      <c r="AO13" s="343">
        <v>2674339.7849563616</v>
      </c>
      <c r="AP13" s="152">
        <f t="shared" si="4"/>
        <v>222861.65</v>
      </c>
      <c r="AQ13" s="152">
        <f t="shared" si="13"/>
        <v>9045.6399999999849</v>
      </c>
      <c r="AR13" s="152">
        <f t="shared" si="5"/>
        <v>1282896.06</v>
      </c>
      <c r="AS13" s="152">
        <f t="shared" si="14"/>
        <v>1391443.7249563616</v>
      </c>
      <c r="AT13" s="153">
        <f t="shared" si="6"/>
        <v>231907.29</v>
      </c>
      <c r="AU13" s="154" t="str">
        <f t="shared" si="7"/>
        <v>OK</v>
      </c>
      <c r="AW13" s="336"/>
    </row>
    <row r="14" spans="1:49" ht="14.5" x14ac:dyDescent="0.35">
      <c r="A14" s="424"/>
      <c r="B14" s="346" t="s">
        <v>16</v>
      </c>
      <c r="C14" s="304" t="s">
        <v>38</v>
      </c>
      <c r="D14" s="41">
        <f t="shared" si="2"/>
        <v>1688144.9308083779</v>
      </c>
      <c r="E14" s="41">
        <f t="shared" si="3"/>
        <v>140678.74</v>
      </c>
      <c r="F14" s="41">
        <f t="shared" si="8"/>
        <v>1759563.0783066866</v>
      </c>
      <c r="G14" s="41">
        <f t="shared" si="9"/>
        <v>152581.76999999999</v>
      </c>
      <c r="H14" s="237">
        <v>0</v>
      </c>
      <c r="I14" s="237">
        <f t="shared" si="10"/>
        <v>152581.76999999999</v>
      </c>
      <c r="J14" s="427"/>
      <c r="K14" s="433"/>
      <c r="L14" s="430"/>
      <c r="M14" s="430"/>
      <c r="N14" s="191"/>
      <c r="O14" s="237"/>
      <c r="P14" s="303"/>
      <c r="Q14" s="45"/>
      <c r="R14" s="303"/>
      <c r="S14" s="45"/>
      <c r="T14" s="303"/>
      <c r="U14" s="46"/>
      <c r="V14" s="38"/>
      <c r="W14" s="261"/>
      <c r="Y14" s="38"/>
      <c r="Z14" s="38"/>
      <c r="AA14" s="38"/>
      <c r="AB14" s="38"/>
      <c r="AC14" s="38"/>
      <c r="AD14" s="38"/>
      <c r="AE14" s="38"/>
      <c r="AF14" s="38"/>
      <c r="AG14" s="38"/>
      <c r="AH14" s="149">
        <v>3183</v>
      </c>
      <c r="AI14" s="149">
        <v>3190</v>
      </c>
      <c r="AJ14" s="150">
        <v>1</v>
      </c>
      <c r="AK14" s="151" t="s">
        <v>16</v>
      </c>
      <c r="AL14" s="273" t="str">
        <f t="shared" si="11"/>
        <v>SAN NICOLÁS - FRONTERA GUATEMALA</v>
      </c>
      <c r="AM14" s="274">
        <v>1688144.9308083779</v>
      </c>
      <c r="AN14" s="282">
        <f t="shared" si="12"/>
        <v>140678.74</v>
      </c>
      <c r="AO14" s="343">
        <v>1759563.0783066866</v>
      </c>
      <c r="AP14" s="152">
        <f t="shared" si="4"/>
        <v>146630.26</v>
      </c>
      <c r="AQ14" s="152">
        <f t="shared" si="13"/>
        <v>5951.5200000000186</v>
      </c>
      <c r="AR14" s="152">
        <f t="shared" si="5"/>
        <v>844072.44</v>
      </c>
      <c r="AS14" s="152">
        <f t="shared" si="14"/>
        <v>915490.63830668665</v>
      </c>
      <c r="AT14" s="153">
        <f t="shared" si="6"/>
        <v>152581.76999999999</v>
      </c>
      <c r="AU14" s="154" t="str">
        <f t="shared" si="7"/>
        <v>OK</v>
      </c>
    </row>
    <row r="15" spans="1:49" ht="14.5" x14ac:dyDescent="0.35">
      <c r="A15" s="424"/>
      <c r="B15" s="346" t="s">
        <v>16</v>
      </c>
      <c r="C15" s="306" t="s">
        <v>39</v>
      </c>
      <c r="D15" s="41">
        <f t="shared" si="2"/>
        <v>1608655.8257833812</v>
      </c>
      <c r="E15" s="41">
        <f t="shared" si="3"/>
        <v>134054.65</v>
      </c>
      <c r="F15" s="41">
        <f>AO15</f>
        <v>1676711.1303286836</v>
      </c>
      <c r="G15" s="41">
        <f t="shared" si="9"/>
        <v>145397.21</v>
      </c>
      <c r="H15" s="237">
        <v>0</v>
      </c>
      <c r="I15" s="237">
        <f t="shared" si="10"/>
        <v>145397.21</v>
      </c>
      <c r="J15" s="427"/>
      <c r="K15" s="433"/>
      <c r="L15" s="430"/>
      <c r="M15" s="430"/>
      <c r="N15" s="191"/>
      <c r="O15" s="237"/>
      <c r="P15" s="303"/>
      <c r="Q15" s="45"/>
      <c r="R15" s="303"/>
      <c r="S15" s="45"/>
      <c r="T15" s="303"/>
      <c r="U15" s="46"/>
      <c r="V15" s="38"/>
      <c r="W15" s="261"/>
      <c r="Y15" s="38"/>
      <c r="Z15" s="38"/>
      <c r="AA15" s="38"/>
      <c r="AB15" s="38"/>
      <c r="AC15" s="38"/>
      <c r="AD15" s="38"/>
      <c r="AE15" s="38"/>
      <c r="AF15" s="38"/>
      <c r="AG15" s="38"/>
      <c r="AH15" s="149">
        <v>3301</v>
      </c>
      <c r="AI15" s="149">
        <v>29182</v>
      </c>
      <c r="AJ15" s="150">
        <v>2</v>
      </c>
      <c r="AK15" s="151" t="s">
        <v>16</v>
      </c>
      <c r="AL15" s="273" t="str">
        <f t="shared" si="11"/>
        <v>FRONTERA EL SALVADOR - AGUACALIENTE</v>
      </c>
      <c r="AM15" s="274">
        <v>1608655.8257833812</v>
      </c>
      <c r="AN15" s="282">
        <f t="shared" si="12"/>
        <v>134054.65</v>
      </c>
      <c r="AO15" s="343">
        <v>1676711.1303286836</v>
      </c>
      <c r="AP15" s="152">
        <f>ROUND(AO15/12,2)</f>
        <v>139725.93</v>
      </c>
      <c r="AQ15" s="152">
        <f t="shared" si="13"/>
        <v>5671.2799999999988</v>
      </c>
      <c r="AR15" s="152">
        <f t="shared" si="5"/>
        <v>804327.89999999991</v>
      </c>
      <c r="AS15" s="152">
        <f>+AO15-AR15</f>
        <v>872383.23032868374</v>
      </c>
      <c r="AT15" s="153">
        <f t="shared" si="6"/>
        <v>145397.21</v>
      </c>
      <c r="AU15" s="154" t="str">
        <f>IF(AO15=SUM(AR15:AS15),"OK","Revisar")</f>
        <v>OK</v>
      </c>
    </row>
    <row r="16" spans="1:49" ht="14.5" x14ac:dyDescent="0.35">
      <c r="A16" s="424"/>
      <c r="B16" s="346" t="s">
        <v>16</v>
      </c>
      <c r="C16" s="306" t="s">
        <v>40</v>
      </c>
      <c r="D16" s="41">
        <f t="shared" si="2"/>
        <v>1786543.4636922122</v>
      </c>
      <c r="E16" s="41">
        <f t="shared" si="3"/>
        <v>148878.62</v>
      </c>
      <c r="F16" s="41">
        <f>AO16</f>
        <v>1862124.4308975807</v>
      </c>
      <c r="G16" s="41">
        <f t="shared" si="9"/>
        <v>161475.45000000001</v>
      </c>
      <c r="H16" s="237">
        <v>0</v>
      </c>
      <c r="I16" s="237">
        <f t="shared" si="10"/>
        <v>161475.45000000001</v>
      </c>
      <c r="J16" s="427"/>
      <c r="K16" s="433"/>
      <c r="L16" s="430"/>
      <c r="M16" s="430"/>
      <c r="N16" s="191"/>
      <c r="O16" s="237"/>
      <c r="P16" s="303"/>
      <c r="Q16" s="45"/>
      <c r="R16" s="303"/>
      <c r="S16" s="45"/>
      <c r="T16" s="303"/>
      <c r="U16" s="46"/>
      <c r="V16" s="38"/>
      <c r="W16" s="261"/>
      <c r="Y16" s="38"/>
      <c r="Z16" s="38"/>
      <c r="AA16" s="38"/>
      <c r="AB16" s="38"/>
      <c r="AC16" s="38"/>
      <c r="AD16" s="38"/>
      <c r="AE16" s="38"/>
      <c r="AF16" s="38"/>
      <c r="AG16" s="38"/>
      <c r="AH16" s="149">
        <v>3301</v>
      </c>
      <c r="AI16" s="149">
        <v>4411</v>
      </c>
      <c r="AJ16" s="150">
        <v>1</v>
      </c>
      <c r="AK16" s="151" t="s">
        <v>16</v>
      </c>
      <c r="AL16" s="273" t="str">
        <f t="shared" si="11"/>
        <v>AGUACALIENTE - FRONTERA NICARAGUA</v>
      </c>
      <c r="AM16" s="274">
        <v>1786543.4636922122</v>
      </c>
      <c r="AN16" s="282">
        <f t="shared" si="12"/>
        <v>148878.62</v>
      </c>
      <c r="AO16" s="343">
        <v>1862124.4308975807</v>
      </c>
      <c r="AP16" s="152">
        <f>ROUND(AO16/12,2)</f>
        <v>155177.04</v>
      </c>
      <c r="AQ16" s="152">
        <f t="shared" si="13"/>
        <v>6298.4200000000128</v>
      </c>
      <c r="AR16" s="152">
        <f t="shared" si="5"/>
        <v>893271.72</v>
      </c>
      <c r="AS16" s="152">
        <f>+AO16-AR16</f>
        <v>968852.71089758072</v>
      </c>
      <c r="AT16" s="153">
        <f t="shared" si="6"/>
        <v>161475.45000000001</v>
      </c>
      <c r="AU16" s="154" t="str">
        <f>IF(AO16=SUM(AR16:AS16),"OK","Revisar")</f>
        <v>OK</v>
      </c>
    </row>
    <row r="17" spans="1:49" ht="14.5" x14ac:dyDescent="0.35">
      <c r="A17" s="424"/>
      <c r="B17" s="346" t="s">
        <v>18</v>
      </c>
      <c r="C17" s="306" t="s">
        <v>881</v>
      </c>
      <c r="D17" s="41">
        <f t="shared" si="2"/>
        <v>3219537.0025158226</v>
      </c>
      <c r="E17" s="41">
        <f t="shared" si="3"/>
        <v>268294.75</v>
      </c>
      <c r="F17" s="41">
        <f t="shared" si="8"/>
        <v>3355741.7775024148</v>
      </c>
      <c r="G17" s="41">
        <f t="shared" si="9"/>
        <v>290995.55</v>
      </c>
      <c r="H17" s="237">
        <v>0</v>
      </c>
      <c r="I17" s="237">
        <f t="shared" si="10"/>
        <v>290995.55</v>
      </c>
      <c r="J17" s="427"/>
      <c r="K17" s="433"/>
      <c r="L17" s="430"/>
      <c r="M17" s="430"/>
      <c r="N17" s="191"/>
      <c r="O17" s="237"/>
      <c r="P17" s="303"/>
      <c r="Q17" s="45"/>
      <c r="R17" s="303"/>
      <c r="S17" s="45"/>
      <c r="T17" s="303"/>
      <c r="U17" s="46"/>
      <c r="V17" s="38"/>
      <c r="W17" s="261"/>
      <c r="Y17" s="38"/>
      <c r="Z17" s="38"/>
      <c r="AA17" s="38"/>
      <c r="AB17" s="38"/>
      <c r="AC17" s="38"/>
      <c r="AD17" s="38"/>
      <c r="AE17" s="38"/>
      <c r="AF17" s="38"/>
      <c r="AG17" s="38"/>
      <c r="AH17" s="149">
        <v>4402</v>
      </c>
      <c r="AI17" s="149">
        <v>4411</v>
      </c>
      <c r="AJ17" s="150">
        <v>1</v>
      </c>
      <c r="AK17" s="151" t="s">
        <v>18</v>
      </c>
      <c r="AL17" s="273" t="str">
        <f t="shared" si="11"/>
        <v>FRONTERA HONDURAS - P. SANDINO</v>
      </c>
      <c r="AM17" s="274">
        <v>3219537.0025158226</v>
      </c>
      <c r="AN17" s="282">
        <f t="shared" si="12"/>
        <v>268294.75</v>
      </c>
      <c r="AO17" s="343">
        <v>3355741.7775024148</v>
      </c>
      <c r="AP17" s="152">
        <f t="shared" si="4"/>
        <v>279645.15000000002</v>
      </c>
      <c r="AQ17" s="152">
        <f t="shared" si="13"/>
        <v>11350.400000000023</v>
      </c>
      <c r="AR17" s="152">
        <f t="shared" si="5"/>
        <v>1609768.5</v>
      </c>
      <c r="AS17" s="152">
        <f t="shared" si="14"/>
        <v>1745973.2775024148</v>
      </c>
      <c r="AT17" s="153">
        <f t="shared" si="6"/>
        <v>290995.55</v>
      </c>
      <c r="AU17" s="154" t="str">
        <f t="shared" si="7"/>
        <v>OK</v>
      </c>
    </row>
    <row r="18" spans="1:49" ht="14.5" x14ac:dyDescent="0.35">
      <c r="A18" s="424"/>
      <c r="B18" s="346" t="s">
        <v>18</v>
      </c>
      <c r="C18" s="304" t="s">
        <v>849</v>
      </c>
      <c r="D18" s="41">
        <f t="shared" si="2"/>
        <v>691295.44165395666</v>
      </c>
      <c r="E18" s="41">
        <f t="shared" si="3"/>
        <v>57607.95</v>
      </c>
      <c r="F18" s="41">
        <f t="shared" si="8"/>
        <v>720541.16465765086</v>
      </c>
      <c r="G18" s="41">
        <f t="shared" si="9"/>
        <v>62482.239999999998</v>
      </c>
      <c r="H18" s="237">
        <v>0</v>
      </c>
      <c r="I18" s="237">
        <f t="shared" si="10"/>
        <v>62482.239999999998</v>
      </c>
      <c r="J18" s="427"/>
      <c r="K18" s="433"/>
      <c r="L18" s="430"/>
      <c r="M18" s="430"/>
      <c r="N18" s="191"/>
      <c r="O18" s="237"/>
      <c r="P18" s="303"/>
      <c r="Q18" s="45"/>
      <c r="R18" s="303"/>
      <c r="S18" s="47"/>
      <c r="T18" s="303"/>
      <c r="U18" s="46"/>
      <c r="V18" s="38"/>
      <c r="W18" s="261"/>
      <c r="Y18" s="38"/>
      <c r="Z18" s="38"/>
      <c r="AA18" s="38"/>
      <c r="AB18" s="38"/>
      <c r="AC18" s="38"/>
      <c r="AD18" s="38"/>
      <c r="AE18" s="38"/>
      <c r="AF18" s="38"/>
      <c r="AG18" s="38"/>
      <c r="AH18" s="149">
        <v>4800</v>
      </c>
      <c r="AI18" s="149">
        <v>4412</v>
      </c>
      <c r="AJ18" s="150">
        <v>1</v>
      </c>
      <c r="AK18" s="151" t="s">
        <v>18</v>
      </c>
      <c r="AL18" s="273" t="str">
        <f t="shared" si="11"/>
        <v>LA VIRGEN - FRONTERA COSTA RICA</v>
      </c>
      <c r="AM18" s="274">
        <v>691295.44165395666</v>
      </c>
      <c r="AN18" s="282">
        <f t="shared" si="12"/>
        <v>57607.95</v>
      </c>
      <c r="AO18" s="343">
        <v>720541.16465765086</v>
      </c>
      <c r="AP18" s="152">
        <f t="shared" si="4"/>
        <v>60045.1</v>
      </c>
      <c r="AQ18" s="152">
        <f t="shared" si="13"/>
        <v>2437.1500000000015</v>
      </c>
      <c r="AR18" s="152">
        <f t="shared" si="5"/>
        <v>345647.69999999995</v>
      </c>
      <c r="AS18" s="152">
        <f t="shared" si="14"/>
        <v>374893.46465765091</v>
      </c>
      <c r="AT18" s="153">
        <f t="shared" si="6"/>
        <v>62482.239999999998</v>
      </c>
      <c r="AU18" s="154" t="str">
        <f t="shared" si="7"/>
        <v>OK</v>
      </c>
    </row>
    <row r="19" spans="1:49" ht="14.5" x14ac:dyDescent="0.35">
      <c r="A19" s="424"/>
      <c r="B19" s="346" t="s">
        <v>19</v>
      </c>
      <c r="C19" s="306" t="s">
        <v>938</v>
      </c>
      <c r="D19" s="41">
        <f t="shared" si="2"/>
        <v>4575769.6194861922</v>
      </c>
      <c r="E19" s="41">
        <f t="shared" si="3"/>
        <v>381314.13</v>
      </c>
      <c r="F19" s="41">
        <f t="shared" si="8"/>
        <v>4769350.7770246118</v>
      </c>
      <c r="G19" s="41">
        <f t="shared" si="9"/>
        <v>413577.69</v>
      </c>
      <c r="H19" s="237">
        <v>0</v>
      </c>
      <c r="I19" s="237">
        <f t="shared" si="10"/>
        <v>413577.69</v>
      </c>
      <c r="J19" s="427"/>
      <c r="K19" s="433"/>
      <c r="L19" s="430"/>
      <c r="M19" s="430"/>
      <c r="N19" s="191"/>
      <c r="O19" s="237"/>
      <c r="P19" s="303"/>
      <c r="Q19" s="45"/>
      <c r="R19" s="303"/>
      <c r="S19" s="45"/>
      <c r="T19" s="305"/>
      <c r="U19" s="46"/>
      <c r="V19" s="38"/>
      <c r="W19" s="262"/>
      <c r="Y19" s="38"/>
      <c r="Z19" s="38"/>
      <c r="AA19" s="38"/>
      <c r="AB19" s="38"/>
      <c r="AC19" s="38"/>
      <c r="AD19" s="38"/>
      <c r="AE19" s="38"/>
      <c r="AF19" s="38"/>
      <c r="AG19" s="38"/>
      <c r="AH19" s="149">
        <v>4412</v>
      </c>
      <c r="AI19" s="149">
        <v>50050</v>
      </c>
      <c r="AJ19" s="150">
        <v>1</v>
      </c>
      <c r="AK19" s="151" t="s">
        <v>19</v>
      </c>
      <c r="AL19" s="273" t="str">
        <f t="shared" si="11"/>
        <v>FRONTERA NICARAGUA - CAÑAS</v>
      </c>
      <c r="AM19" s="274">
        <v>4575769.6194861922</v>
      </c>
      <c r="AN19" s="282">
        <f t="shared" si="12"/>
        <v>381314.13</v>
      </c>
      <c r="AO19" s="343">
        <v>4769350.7770246118</v>
      </c>
      <c r="AP19" s="152">
        <f t="shared" si="4"/>
        <v>397445.9</v>
      </c>
      <c r="AQ19" s="152">
        <f t="shared" si="13"/>
        <v>16131.770000000019</v>
      </c>
      <c r="AR19" s="152">
        <f t="shared" si="5"/>
        <v>2287884.7800000003</v>
      </c>
      <c r="AS19" s="152">
        <f t="shared" si="14"/>
        <v>2481465.9970246116</v>
      </c>
      <c r="AT19" s="153">
        <f>ROUND(AS19/(12-$AR$7),2)+0.02</f>
        <v>413577.69</v>
      </c>
      <c r="AU19" s="154" t="str">
        <f t="shared" si="7"/>
        <v>OK</v>
      </c>
      <c r="AW19" s="336"/>
    </row>
    <row r="20" spans="1:49" ht="14.5" x14ac:dyDescent="0.35">
      <c r="A20" s="424"/>
      <c r="B20" s="346" t="s">
        <v>19</v>
      </c>
      <c r="C20" s="306" t="s">
        <v>939</v>
      </c>
      <c r="D20" s="41">
        <f t="shared" si="2"/>
        <v>908342.09354224638</v>
      </c>
      <c r="E20" s="41">
        <f t="shared" si="3"/>
        <v>75695.17</v>
      </c>
      <c r="F20" s="41">
        <f t="shared" si="8"/>
        <v>946770.12905967026</v>
      </c>
      <c r="G20" s="41">
        <f t="shared" si="9"/>
        <v>82099.850000000006</v>
      </c>
      <c r="H20" s="237">
        <v>0</v>
      </c>
      <c r="I20" s="237">
        <f t="shared" si="10"/>
        <v>82099.850000000006</v>
      </c>
      <c r="J20" s="427"/>
      <c r="K20" s="433"/>
      <c r="L20" s="430"/>
      <c r="M20" s="430"/>
      <c r="N20" s="191"/>
      <c r="O20" s="237"/>
      <c r="P20" s="303"/>
      <c r="Q20" s="45"/>
      <c r="R20" s="303"/>
      <c r="S20" s="45"/>
      <c r="T20" s="303"/>
      <c r="U20" s="48"/>
      <c r="V20" s="38"/>
      <c r="W20" s="261"/>
      <c r="Y20" s="49"/>
      <c r="Z20" s="49"/>
      <c r="AA20" s="49"/>
      <c r="AB20" s="49"/>
      <c r="AC20" s="49"/>
      <c r="AD20" s="49"/>
      <c r="AE20" s="49"/>
      <c r="AF20" s="49"/>
      <c r="AG20" s="49"/>
      <c r="AH20" s="149">
        <v>6500</v>
      </c>
      <c r="AI20" s="149">
        <v>56050</v>
      </c>
      <c r="AJ20" s="150">
        <v>1</v>
      </c>
      <c r="AK20" s="151" t="s">
        <v>19</v>
      </c>
      <c r="AL20" s="273" t="str">
        <f t="shared" si="11"/>
        <v>RÍO CLARO - FRONTERA PANAMÁ</v>
      </c>
      <c r="AM20" s="274">
        <v>908342.09354224638</v>
      </c>
      <c r="AN20" s="282">
        <f t="shared" si="12"/>
        <v>75695.17</v>
      </c>
      <c r="AO20" s="343">
        <v>946770.12905967026</v>
      </c>
      <c r="AP20" s="152">
        <f t="shared" si="4"/>
        <v>78897.509999999995</v>
      </c>
      <c r="AQ20" s="152">
        <f t="shared" si="13"/>
        <v>3202.3399999999965</v>
      </c>
      <c r="AR20" s="152">
        <f t="shared" si="5"/>
        <v>454171.02</v>
      </c>
      <c r="AS20" s="152">
        <f t="shared" si="14"/>
        <v>492599.10905967024</v>
      </c>
      <c r="AT20" s="153">
        <f t="shared" si="6"/>
        <v>82099.850000000006</v>
      </c>
      <c r="AU20" s="154" t="str">
        <f t="shared" si="7"/>
        <v>OK</v>
      </c>
    </row>
    <row r="21" spans="1:49" ht="14.5" x14ac:dyDescent="0.35">
      <c r="A21" s="425"/>
      <c r="B21" s="347" t="s">
        <v>22</v>
      </c>
      <c r="C21" s="306" t="s">
        <v>940</v>
      </c>
      <c r="D21" s="41">
        <f t="shared" si="2"/>
        <v>182184.54773203249</v>
      </c>
      <c r="E21" s="41">
        <f t="shared" si="3"/>
        <v>15182.05</v>
      </c>
      <c r="F21" s="41">
        <f t="shared" si="8"/>
        <v>189891.97336295055</v>
      </c>
      <c r="G21" s="41">
        <f t="shared" si="9"/>
        <v>16466.61</v>
      </c>
      <c r="H21" s="279">
        <v>0</v>
      </c>
      <c r="I21" s="279">
        <f t="shared" si="10"/>
        <v>16466.61</v>
      </c>
      <c r="J21" s="428"/>
      <c r="K21" s="434"/>
      <c r="L21" s="431"/>
      <c r="M21" s="431"/>
      <c r="N21" s="192"/>
      <c r="O21" s="237"/>
      <c r="P21" s="303"/>
      <c r="Q21" s="45"/>
      <c r="R21" s="303"/>
      <c r="S21" s="45"/>
      <c r="T21" s="303"/>
      <c r="U21" s="48"/>
      <c r="V21" s="49"/>
      <c r="W21" s="261"/>
      <c r="Y21" s="49"/>
      <c r="Z21" s="49"/>
      <c r="AA21" s="49"/>
      <c r="AB21" s="49"/>
      <c r="AC21" s="49"/>
      <c r="AD21" s="49"/>
      <c r="AE21" s="49"/>
      <c r="AF21" s="49"/>
      <c r="AG21" s="49"/>
      <c r="AH21" s="149">
        <v>6440</v>
      </c>
      <c r="AI21" s="149">
        <v>6500</v>
      </c>
      <c r="AJ21" s="150" t="s">
        <v>41</v>
      </c>
      <c r="AK21" s="151" t="s">
        <v>22</v>
      </c>
      <c r="AL21" s="273" t="str">
        <f t="shared" si="11"/>
        <v>FRONTERA COSTA RICA - DOMINICAL</v>
      </c>
      <c r="AM21" s="274">
        <v>182184.54773203249</v>
      </c>
      <c r="AN21" s="282">
        <f t="shared" si="12"/>
        <v>15182.05</v>
      </c>
      <c r="AO21" s="343">
        <v>189891.97336295055</v>
      </c>
      <c r="AP21" s="152">
        <f t="shared" si="4"/>
        <v>15824.33</v>
      </c>
      <c r="AQ21" s="152">
        <f t="shared" si="13"/>
        <v>642.28000000000065</v>
      </c>
      <c r="AR21" s="152">
        <f t="shared" si="5"/>
        <v>91092.299999999988</v>
      </c>
      <c r="AS21" s="152">
        <f t="shared" si="14"/>
        <v>98799.673362950562</v>
      </c>
      <c r="AT21" s="153">
        <f t="shared" si="6"/>
        <v>16466.61</v>
      </c>
      <c r="AU21" s="154" t="str">
        <f t="shared" si="7"/>
        <v>OK</v>
      </c>
    </row>
    <row r="22" spans="1:49" ht="14.5" x14ac:dyDescent="0.35">
      <c r="B22" s="143"/>
      <c r="C22" s="57" t="s">
        <v>42</v>
      </c>
      <c r="D22" s="58">
        <f t="shared" ref="D22:H22" si="15">SUM(D10:D21)</f>
        <v>22421762.207469463</v>
      </c>
      <c r="E22" s="58">
        <f t="shared" si="15"/>
        <v>1868480.16</v>
      </c>
      <c r="F22" s="58">
        <f t="shared" si="8"/>
        <v>23370330.506548926</v>
      </c>
      <c r="G22" s="58">
        <f t="shared" si="9"/>
        <v>2026574.9500000002</v>
      </c>
      <c r="H22" s="58">
        <f t="shared" si="15"/>
        <v>0</v>
      </c>
      <c r="I22" s="102">
        <f t="shared" si="10"/>
        <v>2026574.9500000002</v>
      </c>
      <c r="J22" s="307">
        <f>J10</f>
        <v>20011130.5</v>
      </c>
      <c r="K22" s="298">
        <f>SUM(K10:K21)</f>
        <v>0.87</v>
      </c>
      <c r="L22" s="257">
        <f>SUM(L10:L21)</f>
        <v>11685165.25</v>
      </c>
      <c r="M22" s="331">
        <f>SUM(M10:M21)</f>
        <v>1947527.54</v>
      </c>
      <c r="N22" s="127" t="s">
        <v>43</v>
      </c>
      <c r="O22" s="238">
        <f>(I22)-M22</f>
        <v>79047.410000000149</v>
      </c>
      <c r="P22" s="236">
        <f t="shared" ref="P22:U22" si="16">SUM(P10:P21)</f>
        <v>0</v>
      </c>
      <c r="Q22" s="60">
        <f t="shared" si="16"/>
        <v>0</v>
      </c>
      <c r="R22" s="60">
        <f t="shared" si="16"/>
        <v>0</v>
      </c>
      <c r="S22" s="60">
        <f t="shared" si="16"/>
        <v>0</v>
      </c>
      <c r="T22" s="60">
        <f t="shared" si="16"/>
        <v>0</v>
      </c>
      <c r="U22" s="60">
        <f t="shared" si="16"/>
        <v>0</v>
      </c>
      <c r="V22" s="61"/>
      <c r="W22" s="263">
        <f>ROUND(IF(O22=0,M22-(I22),0),2)</f>
        <v>0</v>
      </c>
      <c r="Y22" s="38"/>
      <c r="Z22" s="38"/>
      <c r="AA22" s="38"/>
      <c r="AB22" s="38"/>
      <c r="AC22" s="38"/>
      <c r="AD22" s="38"/>
      <c r="AE22" s="38"/>
      <c r="AF22" s="38"/>
      <c r="AG22" s="38"/>
      <c r="AH22" s="155"/>
      <c r="AI22" s="155"/>
      <c r="AJ22" s="156"/>
      <c r="AK22" s="157"/>
      <c r="AL22" s="273"/>
      <c r="AM22" s="275">
        <f>SUM(AM10:AM21)</f>
        <v>22421762.207469463</v>
      </c>
      <c r="AN22" s="275">
        <f t="shared" ref="AN22:AQ22" si="17">SUM(AN10:AN21)</f>
        <v>1868480.16</v>
      </c>
      <c r="AO22" s="158">
        <f t="shared" si="17"/>
        <v>23370330.506548926</v>
      </c>
      <c r="AP22" s="158">
        <f t="shared" si="17"/>
        <v>1947527.5600000003</v>
      </c>
      <c r="AQ22" s="158">
        <f t="shared" si="17"/>
        <v>79047.400000000052</v>
      </c>
      <c r="AR22" s="158">
        <f>SUM(AR10:AR21)</f>
        <v>11210880.960000001</v>
      </c>
      <c r="AS22" s="158">
        <f>SUM(AS10:AS21)</f>
        <v>12159449.546548929</v>
      </c>
      <c r="AT22" s="158">
        <f>SUM(AT10:AT21)</f>
        <v>2026574.9500000002</v>
      </c>
      <c r="AU22" s="159" t="str">
        <f t="shared" si="7"/>
        <v>OK</v>
      </c>
    </row>
    <row r="23" spans="1:49" ht="14.5" x14ac:dyDescent="0.35">
      <c r="A23" s="417" t="s">
        <v>44</v>
      </c>
      <c r="B23" s="348" t="s">
        <v>5</v>
      </c>
      <c r="C23" s="372" t="s">
        <v>941</v>
      </c>
      <c r="D23" s="63">
        <f t="shared" ref="D23:D36" si="18">AM23</f>
        <v>2299855.8678134247</v>
      </c>
      <c r="E23" s="64">
        <f t="shared" ref="E23:E32" si="19">AN23</f>
        <v>191654.66</v>
      </c>
      <c r="F23" s="64">
        <f t="shared" si="8"/>
        <v>2438545.6707338565</v>
      </c>
      <c r="G23" s="64">
        <f t="shared" si="9"/>
        <v>214769.62</v>
      </c>
      <c r="H23" s="64">
        <v>0</v>
      </c>
      <c r="I23" s="344">
        <f t="shared" si="10"/>
        <v>214769.62</v>
      </c>
      <c r="J23" s="420"/>
      <c r="K23" s="435"/>
      <c r="L23" s="435"/>
      <c r="M23" s="435"/>
      <c r="N23" s="390">
        <f>+I23+I24+I25</f>
        <v>544880.41999999993</v>
      </c>
      <c r="O23" s="393">
        <f>IF((I23+I24+I25)&lt;0,0,(I23+I24+I25))</f>
        <v>544880.41999999993</v>
      </c>
      <c r="P23" s="409">
        <f>+O23</f>
        <v>544880.41999999993</v>
      </c>
      <c r="Q23" s="64"/>
      <c r="R23" s="64"/>
      <c r="S23" s="64"/>
      <c r="T23" s="64"/>
      <c r="U23" s="64"/>
      <c r="V23" s="38"/>
      <c r="W23" s="446"/>
      <c r="Y23" s="38"/>
      <c r="Z23" s="38"/>
      <c r="AA23" s="38"/>
      <c r="AB23" s="38"/>
      <c r="AC23" s="38"/>
      <c r="AD23" s="38"/>
      <c r="AE23" s="38"/>
      <c r="AF23" s="38"/>
      <c r="AG23" s="38"/>
      <c r="AH23" s="149">
        <v>1108</v>
      </c>
      <c r="AI23" s="149">
        <v>1771</v>
      </c>
      <c r="AJ23" s="150">
        <v>1</v>
      </c>
      <c r="AK23" s="151" t="s">
        <v>5</v>
      </c>
      <c r="AL23" s="273" t="str">
        <f t="shared" si="11"/>
        <v>GUATE NORTE - SAN AGUSTÍN</v>
      </c>
      <c r="AM23" s="274">
        <v>2299855.8678134247</v>
      </c>
      <c r="AN23" s="282">
        <f t="shared" ref="AN23:AN36" si="20">ROUND(+AM23/12,2)</f>
        <v>191654.66</v>
      </c>
      <c r="AO23" s="343">
        <v>2438545.6707338565</v>
      </c>
      <c r="AP23" s="152">
        <f t="shared" ref="AP23:AP36" si="21">ROUND(AO23/12,2)</f>
        <v>203212.14</v>
      </c>
      <c r="AQ23" s="152">
        <f t="shared" ref="AQ23:AQ36" si="22">+AP23-AN23</f>
        <v>11557.48000000001</v>
      </c>
      <c r="AR23" s="152">
        <f t="shared" ref="AR23:AR36" si="23">+AN23*$AR$7</f>
        <v>1149927.96</v>
      </c>
      <c r="AS23" s="152">
        <f t="shared" ref="AS23:AS36" si="24">+AO23-AR23</f>
        <v>1288617.7107338565</v>
      </c>
      <c r="AT23" s="153">
        <f t="shared" ref="AT23:AT36" si="25">ROUND(AS23/(12-$AR$7),2)</f>
        <v>214769.62</v>
      </c>
      <c r="AU23" s="154" t="str">
        <f t="shared" si="7"/>
        <v>OK</v>
      </c>
    </row>
    <row r="24" spans="1:49" ht="14.5" x14ac:dyDescent="0.35">
      <c r="A24" s="418"/>
      <c r="B24" s="349" t="s">
        <v>5</v>
      </c>
      <c r="C24" s="373" t="s">
        <v>942</v>
      </c>
      <c r="D24" s="66">
        <f t="shared" si="18"/>
        <v>2079491.9747756158</v>
      </c>
      <c r="E24" s="114">
        <f t="shared" si="19"/>
        <v>173291</v>
      </c>
      <c r="F24" s="114">
        <f t="shared" si="8"/>
        <v>2208859.1269432651</v>
      </c>
      <c r="G24" s="114">
        <f t="shared" si="9"/>
        <v>194852.19</v>
      </c>
      <c r="H24" s="114">
        <v>0</v>
      </c>
      <c r="I24" s="344">
        <f t="shared" si="10"/>
        <v>194852.19</v>
      </c>
      <c r="J24" s="421"/>
      <c r="K24" s="436"/>
      <c r="L24" s="436"/>
      <c r="M24" s="436"/>
      <c r="N24" s="391"/>
      <c r="O24" s="393"/>
      <c r="P24" s="410"/>
      <c r="Q24" s="114"/>
      <c r="R24" s="114"/>
      <c r="S24" s="114"/>
      <c r="T24" s="114"/>
      <c r="U24" s="114"/>
      <c r="V24" s="38"/>
      <c r="W24" s="446"/>
      <c r="Y24" s="38"/>
      <c r="Z24" s="38"/>
      <c r="AA24" s="38"/>
      <c r="AB24" s="38"/>
      <c r="AC24" s="38"/>
      <c r="AD24" s="38"/>
      <c r="AE24" s="38"/>
      <c r="AF24" s="38"/>
      <c r="AG24" s="38"/>
      <c r="AH24" s="149">
        <v>1710</v>
      </c>
      <c r="AI24" s="149">
        <v>1771</v>
      </c>
      <c r="AJ24" s="150">
        <v>1</v>
      </c>
      <c r="AK24" s="151" t="s">
        <v>5</v>
      </c>
      <c r="AL24" s="273" t="str">
        <f t="shared" si="11"/>
        <v>SAN AGUSTÍN - PANALUYA</v>
      </c>
      <c r="AM24" s="274">
        <v>2079491.9747756158</v>
      </c>
      <c r="AN24" s="282">
        <f t="shared" si="20"/>
        <v>173291</v>
      </c>
      <c r="AO24" s="343">
        <v>2208859.1269432651</v>
      </c>
      <c r="AP24" s="152">
        <f t="shared" si="21"/>
        <v>184071.59</v>
      </c>
      <c r="AQ24" s="152">
        <f t="shared" si="22"/>
        <v>10780.589999999997</v>
      </c>
      <c r="AR24" s="152">
        <f t="shared" si="23"/>
        <v>1039746</v>
      </c>
      <c r="AS24" s="152">
        <f t="shared" si="24"/>
        <v>1169113.1269432651</v>
      </c>
      <c r="AT24" s="153">
        <f t="shared" si="25"/>
        <v>194852.19</v>
      </c>
      <c r="AU24" s="154" t="str">
        <f t="shared" si="7"/>
        <v>OK</v>
      </c>
    </row>
    <row r="25" spans="1:49" ht="14.5" x14ac:dyDescent="0.35">
      <c r="A25" s="418"/>
      <c r="B25" s="349" t="s">
        <v>5</v>
      </c>
      <c r="C25" s="373" t="s">
        <v>943</v>
      </c>
      <c r="D25" s="66">
        <f t="shared" si="18"/>
        <v>1420156.3949636684</v>
      </c>
      <c r="E25" s="114">
        <f>AN25</f>
        <v>118346.37</v>
      </c>
      <c r="F25" s="114">
        <f t="shared" si="8"/>
        <v>1521629.8878991515</v>
      </c>
      <c r="G25" s="114">
        <f t="shared" si="9"/>
        <v>135258.60999999999</v>
      </c>
      <c r="H25" s="131">
        <v>0</v>
      </c>
      <c r="I25" s="344">
        <f t="shared" si="10"/>
        <v>135258.60999999999</v>
      </c>
      <c r="J25" s="421"/>
      <c r="K25" s="436"/>
      <c r="L25" s="436"/>
      <c r="M25" s="436"/>
      <c r="N25" s="392"/>
      <c r="O25" s="394"/>
      <c r="P25" s="411"/>
      <c r="Q25" s="114"/>
      <c r="R25" s="114"/>
      <c r="S25" s="75"/>
      <c r="T25" s="114"/>
      <c r="U25" s="130"/>
      <c r="V25" s="38"/>
      <c r="W25" s="446"/>
      <c r="Y25" s="38"/>
      <c r="Z25" s="38"/>
      <c r="AA25" s="38"/>
      <c r="AB25" s="38"/>
      <c r="AC25" s="38"/>
      <c r="AD25" s="38"/>
      <c r="AE25" s="38"/>
      <c r="AF25" s="38"/>
      <c r="AG25" s="38"/>
      <c r="AH25" s="149">
        <v>1101</v>
      </c>
      <c r="AI25" s="149">
        <v>1124</v>
      </c>
      <c r="AJ25" s="150">
        <v>1</v>
      </c>
      <c r="AK25" s="151" t="s">
        <v>5</v>
      </c>
      <c r="AL25" s="273" t="str">
        <f t="shared" si="11"/>
        <v>AGUACAPA - LA VEGA II</v>
      </c>
      <c r="AM25" s="274">
        <v>1420156.3949636684</v>
      </c>
      <c r="AN25" s="282">
        <f t="shared" si="20"/>
        <v>118346.37</v>
      </c>
      <c r="AO25" s="343">
        <v>1521629.8878991515</v>
      </c>
      <c r="AP25" s="152">
        <f t="shared" si="21"/>
        <v>126802.49</v>
      </c>
      <c r="AQ25" s="152">
        <f t="shared" si="22"/>
        <v>8456.1200000000099</v>
      </c>
      <c r="AR25" s="152">
        <f t="shared" si="23"/>
        <v>710078.22</v>
      </c>
      <c r="AS25" s="152">
        <f t="shared" si="24"/>
        <v>811551.66789915157</v>
      </c>
      <c r="AT25" s="153">
        <f t="shared" si="25"/>
        <v>135258.60999999999</v>
      </c>
      <c r="AU25" s="154" t="str">
        <f t="shared" si="7"/>
        <v>OK</v>
      </c>
    </row>
    <row r="26" spans="1:49" ht="14.5" x14ac:dyDescent="0.35">
      <c r="A26" s="418"/>
      <c r="B26" s="348" t="s">
        <v>7</v>
      </c>
      <c r="C26" s="372" t="s">
        <v>944</v>
      </c>
      <c r="D26" s="67">
        <f t="shared" si="18"/>
        <v>3372987.193188549</v>
      </c>
      <c r="E26" s="64">
        <f t="shared" si="19"/>
        <v>281082.27</v>
      </c>
      <c r="F26" s="64">
        <f t="shared" si="8"/>
        <v>3565597.5286837118</v>
      </c>
      <c r="G26" s="64">
        <f t="shared" si="9"/>
        <v>313183.98</v>
      </c>
      <c r="H26" s="64">
        <v>0</v>
      </c>
      <c r="I26" s="344">
        <f t="shared" si="10"/>
        <v>313183.98</v>
      </c>
      <c r="J26" s="421"/>
      <c r="K26" s="436"/>
      <c r="L26" s="436"/>
      <c r="M26" s="436"/>
      <c r="N26" s="396">
        <f>+I26+I27</f>
        <v>614637.84</v>
      </c>
      <c r="O26" s="395">
        <f>IF((I26+I27)&lt;0,0,(I26+I27))</f>
        <v>614637.84</v>
      </c>
      <c r="P26" s="65"/>
      <c r="Q26" s="409">
        <f t="shared" ref="Q26" si="26">+O26</f>
        <v>614637.84</v>
      </c>
      <c r="R26" s="62"/>
      <c r="S26" s="68"/>
      <c r="T26" s="62"/>
      <c r="U26" s="308"/>
      <c r="V26" s="38"/>
      <c r="W26" s="446"/>
      <c r="Y26" s="38"/>
      <c r="Z26" s="38"/>
      <c r="AA26" s="38"/>
      <c r="AB26" s="38"/>
      <c r="AC26" s="38"/>
      <c r="AD26" s="38"/>
      <c r="AE26" s="38"/>
      <c r="AF26" s="38"/>
      <c r="AG26" s="38"/>
      <c r="AH26" s="149">
        <v>28161</v>
      </c>
      <c r="AI26" s="149">
        <v>28371</v>
      </c>
      <c r="AJ26" s="150">
        <v>2</v>
      </c>
      <c r="AK26" s="151" t="s">
        <v>7</v>
      </c>
      <c r="AL26" s="273" t="str">
        <f t="shared" si="11"/>
        <v>AHUACHAPÁN - NEJAPA</v>
      </c>
      <c r="AM26" s="274">
        <v>3372987.193188549</v>
      </c>
      <c r="AN26" s="282">
        <f t="shared" si="20"/>
        <v>281082.27</v>
      </c>
      <c r="AO26" s="343">
        <v>3565597.5286837118</v>
      </c>
      <c r="AP26" s="152">
        <f t="shared" si="21"/>
        <v>297133.13</v>
      </c>
      <c r="AQ26" s="152">
        <f t="shared" si="22"/>
        <v>16050.859999999986</v>
      </c>
      <c r="AR26" s="152">
        <f t="shared" si="23"/>
        <v>1686493.62</v>
      </c>
      <c r="AS26" s="152">
        <f t="shared" si="24"/>
        <v>1879103.9086837117</v>
      </c>
      <c r="AT26" s="153">
        <f t="shared" si="25"/>
        <v>313183.98</v>
      </c>
      <c r="AU26" s="154" t="str">
        <f t="shared" si="7"/>
        <v>OK</v>
      </c>
    </row>
    <row r="27" spans="1:49" ht="14.5" x14ac:dyDescent="0.35">
      <c r="A27" s="418"/>
      <c r="B27" s="349" t="s">
        <v>7</v>
      </c>
      <c r="C27" s="373" t="s">
        <v>45</v>
      </c>
      <c r="D27" s="66">
        <f t="shared" si="18"/>
        <v>3243206.5936366441</v>
      </c>
      <c r="E27" s="114">
        <f t="shared" si="19"/>
        <v>270267.21999999997</v>
      </c>
      <c r="F27" s="114">
        <f t="shared" si="8"/>
        <v>3430326.4688416477</v>
      </c>
      <c r="G27" s="114">
        <f t="shared" si="9"/>
        <v>301453.86</v>
      </c>
      <c r="H27" s="131">
        <v>0</v>
      </c>
      <c r="I27" s="344">
        <f t="shared" si="10"/>
        <v>301453.86</v>
      </c>
      <c r="J27" s="421"/>
      <c r="K27" s="436"/>
      <c r="L27" s="436"/>
      <c r="M27" s="436"/>
      <c r="N27" s="391"/>
      <c r="O27" s="394"/>
      <c r="P27" s="309"/>
      <c r="Q27" s="411"/>
      <c r="R27" s="129"/>
      <c r="S27" s="70"/>
      <c r="T27" s="129"/>
      <c r="U27" s="71"/>
      <c r="V27" s="38"/>
      <c r="W27" s="446"/>
      <c r="Y27" s="38"/>
      <c r="Z27" s="38"/>
      <c r="AA27" s="38"/>
      <c r="AB27" s="38"/>
      <c r="AC27" s="38"/>
      <c r="AD27" s="38"/>
      <c r="AE27" s="38"/>
      <c r="AF27" s="38"/>
      <c r="AG27" s="38"/>
      <c r="AH27" s="149">
        <v>28181</v>
      </c>
      <c r="AI27" s="149">
        <v>28371</v>
      </c>
      <c r="AJ27" s="150">
        <v>2</v>
      </c>
      <c r="AK27" s="151" t="s">
        <v>7</v>
      </c>
      <c r="AL27" s="273" t="str">
        <f t="shared" si="11"/>
        <v>NEJAPA - 15 SEPTIEMBRE</v>
      </c>
      <c r="AM27" s="274">
        <v>3243206.5936366441</v>
      </c>
      <c r="AN27" s="282">
        <f t="shared" si="20"/>
        <v>270267.21999999997</v>
      </c>
      <c r="AO27" s="343">
        <v>3430326.4688416477</v>
      </c>
      <c r="AP27" s="152">
        <f t="shared" si="21"/>
        <v>285860.53999999998</v>
      </c>
      <c r="AQ27" s="152">
        <f t="shared" si="22"/>
        <v>15593.320000000007</v>
      </c>
      <c r="AR27" s="152">
        <f t="shared" si="23"/>
        <v>1621603.3199999998</v>
      </c>
      <c r="AS27" s="152">
        <f t="shared" si="24"/>
        <v>1808723.1488416479</v>
      </c>
      <c r="AT27" s="153">
        <f t="shared" si="25"/>
        <v>301453.86</v>
      </c>
      <c r="AU27" s="154" t="str">
        <f t="shared" si="7"/>
        <v>OK</v>
      </c>
    </row>
    <row r="28" spans="1:49" ht="14.5" x14ac:dyDescent="0.35">
      <c r="A28" s="418"/>
      <c r="B28" s="348" t="s">
        <v>16</v>
      </c>
      <c r="C28" s="372" t="s">
        <v>945</v>
      </c>
      <c r="D28" s="370">
        <f t="shared" si="18"/>
        <v>2410129.2175174006</v>
      </c>
      <c r="E28" s="64">
        <f t="shared" si="19"/>
        <v>200844.1</v>
      </c>
      <c r="F28" s="64">
        <f t="shared" si="8"/>
        <v>2528021.5984353656</v>
      </c>
      <c r="G28" s="134">
        <f t="shared" si="9"/>
        <v>220492.83</v>
      </c>
      <c r="H28" s="134">
        <v>0</v>
      </c>
      <c r="I28" s="344">
        <f t="shared" si="10"/>
        <v>220492.83</v>
      </c>
      <c r="J28" s="421"/>
      <c r="K28" s="436"/>
      <c r="L28" s="436"/>
      <c r="M28" s="436"/>
      <c r="N28" s="396">
        <f>+I28+I29</f>
        <v>330411.68</v>
      </c>
      <c r="O28" s="395">
        <f>IF((I28+I29)&lt;0,0,(I28+I29))</f>
        <v>330411.68</v>
      </c>
      <c r="P28" s="65"/>
      <c r="Q28" s="68"/>
      <c r="R28" s="409">
        <f t="shared" ref="R28" si="27">+O28</f>
        <v>330411.68</v>
      </c>
      <c r="S28" s="68"/>
      <c r="T28" s="62"/>
      <c r="U28" s="308"/>
      <c r="V28" s="38"/>
      <c r="W28" s="446"/>
      <c r="Y28" s="38"/>
      <c r="Z28" s="38"/>
      <c r="AA28" s="38"/>
      <c r="AB28" s="38"/>
      <c r="AC28" s="38"/>
      <c r="AD28" s="38"/>
      <c r="AE28" s="38"/>
      <c r="AF28" s="38"/>
      <c r="AG28" s="38"/>
      <c r="AH28" s="149">
        <v>3183</v>
      </c>
      <c r="AI28" s="149">
        <v>3300</v>
      </c>
      <c r="AJ28" s="150">
        <v>1</v>
      </c>
      <c r="AK28" s="151" t="s">
        <v>16</v>
      </c>
      <c r="AL28" s="273" t="str">
        <f t="shared" si="11"/>
        <v>SAN BUENA VENTURA - SAN NICOLÁS</v>
      </c>
      <c r="AM28" s="274">
        <v>2410129.2175174006</v>
      </c>
      <c r="AN28" s="282">
        <f t="shared" si="20"/>
        <v>200844.1</v>
      </c>
      <c r="AO28" s="343">
        <v>2528021.5984353656</v>
      </c>
      <c r="AP28" s="152">
        <f t="shared" si="21"/>
        <v>210668.47</v>
      </c>
      <c r="AQ28" s="152">
        <f t="shared" si="22"/>
        <v>9824.3699999999953</v>
      </c>
      <c r="AR28" s="152">
        <f t="shared" si="23"/>
        <v>1205064.6000000001</v>
      </c>
      <c r="AS28" s="152">
        <f t="shared" si="24"/>
        <v>1322956.9984353655</v>
      </c>
      <c r="AT28" s="153">
        <f t="shared" si="25"/>
        <v>220492.83</v>
      </c>
      <c r="AU28" s="154" t="str">
        <f t="shared" si="7"/>
        <v>OK</v>
      </c>
    </row>
    <row r="29" spans="1:49" ht="14.5" x14ac:dyDescent="0.35">
      <c r="A29" s="418"/>
      <c r="B29" s="349" t="s">
        <v>16</v>
      </c>
      <c r="C29" s="373" t="s">
        <v>882</v>
      </c>
      <c r="D29" s="371">
        <f t="shared" si="18"/>
        <v>1186752.9732058183</v>
      </c>
      <c r="E29" s="131">
        <f t="shared" si="19"/>
        <v>98896.08</v>
      </c>
      <c r="F29" s="131">
        <f t="shared" si="8"/>
        <v>1252889.5546244038</v>
      </c>
      <c r="G29" s="130">
        <f t="shared" si="9"/>
        <v>109918.85</v>
      </c>
      <c r="H29" s="130">
        <v>0</v>
      </c>
      <c r="I29" s="344">
        <f t="shared" si="10"/>
        <v>109918.85</v>
      </c>
      <c r="J29" s="421"/>
      <c r="K29" s="436"/>
      <c r="L29" s="436"/>
      <c r="M29" s="436"/>
      <c r="N29" s="391"/>
      <c r="O29" s="394"/>
      <c r="P29" s="309"/>
      <c r="Q29" s="70"/>
      <c r="R29" s="411"/>
      <c r="S29" s="69"/>
      <c r="T29" s="129"/>
      <c r="U29" s="71"/>
      <c r="V29" s="38"/>
      <c r="W29" s="446"/>
      <c r="Y29" s="38"/>
      <c r="Z29" s="38"/>
      <c r="AA29" s="38"/>
      <c r="AB29" s="38"/>
      <c r="AC29" s="38"/>
      <c r="AD29" s="38"/>
      <c r="AE29" s="38"/>
      <c r="AF29" s="38"/>
      <c r="AG29" s="38"/>
      <c r="AH29" s="149">
        <v>3032</v>
      </c>
      <c r="AI29" s="149">
        <v>3300</v>
      </c>
      <c r="AJ29" s="150">
        <v>1</v>
      </c>
      <c r="AK29" s="151" t="s">
        <v>16</v>
      </c>
      <c r="AL29" s="273" t="str">
        <f t="shared" si="11"/>
        <v>TORRE "T" - SAN BUENAVENTURA</v>
      </c>
      <c r="AM29" s="274">
        <v>1186752.9732058183</v>
      </c>
      <c r="AN29" s="282">
        <f t="shared" si="20"/>
        <v>98896.08</v>
      </c>
      <c r="AO29" s="343">
        <v>1252889.5546244038</v>
      </c>
      <c r="AP29" s="152">
        <f t="shared" si="21"/>
        <v>104407.46</v>
      </c>
      <c r="AQ29" s="152">
        <f t="shared" si="22"/>
        <v>5511.3800000000047</v>
      </c>
      <c r="AR29" s="152">
        <f t="shared" si="23"/>
        <v>593376.48</v>
      </c>
      <c r="AS29" s="152">
        <f t="shared" si="24"/>
        <v>659513.07462440385</v>
      </c>
      <c r="AT29" s="153">
        <f t="shared" si="25"/>
        <v>109918.85</v>
      </c>
      <c r="AU29" s="154" t="str">
        <f t="shared" si="7"/>
        <v>OK</v>
      </c>
    </row>
    <row r="30" spans="1:49" ht="14.5" x14ac:dyDescent="0.35">
      <c r="A30" s="418"/>
      <c r="B30" s="348" t="s">
        <v>18</v>
      </c>
      <c r="C30" s="372" t="s">
        <v>883</v>
      </c>
      <c r="D30" s="370">
        <f t="shared" si="18"/>
        <v>2339849.003130727</v>
      </c>
      <c r="E30" s="64">
        <f t="shared" si="19"/>
        <v>194987.42</v>
      </c>
      <c r="F30" s="64">
        <f t="shared" si="8"/>
        <v>2521833.8603521646</v>
      </c>
      <c r="G30" s="134">
        <f t="shared" si="9"/>
        <v>225318.22</v>
      </c>
      <c r="H30" s="134">
        <v>0</v>
      </c>
      <c r="I30" s="344">
        <f t="shared" si="10"/>
        <v>225318.22</v>
      </c>
      <c r="J30" s="421"/>
      <c r="K30" s="436"/>
      <c r="L30" s="436"/>
      <c r="M30" s="454"/>
      <c r="N30" s="396">
        <f>+I30+I32+I31</f>
        <v>593513.49</v>
      </c>
      <c r="O30" s="395">
        <f>IF((I30+I31+I32)&lt;0,0,(I30+I31+I32))</f>
        <v>593513.49</v>
      </c>
      <c r="P30" s="65"/>
      <c r="Q30" s="68"/>
      <c r="R30" s="62"/>
      <c r="S30" s="409">
        <f t="shared" ref="S30" si="28">+O30</f>
        <v>593513.49</v>
      </c>
      <c r="T30" s="65"/>
      <c r="U30" s="308"/>
      <c r="V30" s="38"/>
      <c r="W30" s="446"/>
      <c r="Y30" s="38"/>
      <c r="Z30" s="38"/>
      <c r="AA30" s="38"/>
      <c r="AB30" s="38"/>
      <c r="AC30" s="38"/>
      <c r="AD30" s="38"/>
      <c r="AE30" s="38"/>
      <c r="AF30" s="38"/>
      <c r="AG30" s="38"/>
      <c r="AH30" s="149">
        <v>4402</v>
      </c>
      <c r="AI30" s="149">
        <v>4406</v>
      </c>
      <c r="AJ30" s="150">
        <v>1</v>
      </c>
      <c r="AK30" s="151" t="s">
        <v>18</v>
      </c>
      <c r="AL30" s="273" t="str">
        <f t="shared" si="11"/>
        <v>P. SANDINO - TICUANTEPE</v>
      </c>
      <c r="AM30" s="274">
        <v>2339849.003130727</v>
      </c>
      <c r="AN30" s="282">
        <f t="shared" si="20"/>
        <v>194987.42</v>
      </c>
      <c r="AO30" s="343">
        <v>2521833.8603521646</v>
      </c>
      <c r="AP30" s="152">
        <f t="shared" si="21"/>
        <v>210152.82</v>
      </c>
      <c r="AQ30" s="152">
        <f t="shared" si="22"/>
        <v>15165.399999999994</v>
      </c>
      <c r="AR30" s="152">
        <f t="shared" si="23"/>
        <v>1169924.52</v>
      </c>
      <c r="AS30" s="152">
        <f t="shared" si="24"/>
        <v>1351909.3403521646</v>
      </c>
      <c r="AT30" s="153">
        <f t="shared" si="25"/>
        <v>225318.22</v>
      </c>
      <c r="AU30" s="154" t="str">
        <f t="shared" si="7"/>
        <v>OK</v>
      </c>
    </row>
    <row r="31" spans="1:49" ht="14.5" x14ac:dyDescent="0.35">
      <c r="A31" s="418"/>
      <c r="B31" s="349" t="s">
        <v>18</v>
      </c>
      <c r="C31" s="373" t="s">
        <v>946</v>
      </c>
      <c r="D31" s="114">
        <f t="shared" si="18"/>
        <v>2842010.8181870938</v>
      </c>
      <c r="E31" s="114">
        <f>AN31</f>
        <v>236834.23</v>
      </c>
      <c r="F31" s="130">
        <f t="shared" si="8"/>
        <v>3045239.9870723784</v>
      </c>
      <c r="G31" s="130">
        <f t="shared" si="9"/>
        <v>270705.77</v>
      </c>
      <c r="H31" s="130">
        <v>0</v>
      </c>
      <c r="I31" s="344">
        <f t="shared" si="10"/>
        <v>270705.77</v>
      </c>
      <c r="J31" s="421"/>
      <c r="K31" s="436"/>
      <c r="L31" s="436"/>
      <c r="M31" s="454"/>
      <c r="N31" s="391"/>
      <c r="O31" s="393"/>
      <c r="P31" s="309"/>
      <c r="Q31" s="70"/>
      <c r="R31" s="129"/>
      <c r="S31" s="410"/>
      <c r="T31" s="309"/>
      <c r="U31" s="71"/>
      <c r="V31" s="38"/>
      <c r="W31" s="446"/>
      <c r="Y31" s="38"/>
      <c r="Z31" s="38"/>
      <c r="AA31" s="38"/>
      <c r="AB31" s="38"/>
      <c r="AC31" s="38"/>
      <c r="AD31" s="38"/>
      <c r="AE31" s="38"/>
      <c r="AF31" s="38"/>
      <c r="AG31" s="38"/>
      <c r="AH31" s="149">
        <v>4406</v>
      </c>
      <c r="AI31" s="149">
        <v>4800</v>
      </c>
      <c r="AJ31" s="150">
        <v>1</v>
      </c>
      <c r="AK31" s="151" t="s">
        <v>18</v>
      </c>
      <c r="AL31" s="273" t="str">
        <f t="shared" si="11"/>
        <v>TICUANTEPE - LA VIRGEN</v>
      </c>
      <c r="AM31" s="274">
        <v>2842010.8181870938</v>
      </c>
      <c r="AN31" s="282">
        <f t="shared" si="20"/>
        <v>236834.23</v>
      </c>
      <c r="AO31" s="343">
        <v>3045239.9870723784</v>
      </c>
      <c r="AP31" s="152">
        <f t="shared" si="21"/>
        <v>253770</v>
      </c>
      <c r="AQ31" s="152">
        <f t="shared" si="22"/>
        <v>16935.76999999999</v>
      </c>
      <c r="AR31" s="152">
        <f t="shared" si="23"/>
        <v>1421005.3800000001</v>
      </c>
      <c r="AS31" s="152">
        <f t="shared" si="24"/>
        <v>1624234.6070723783</v>
      </c>
      <c r="AT31" s="153">
        <f t="shared" si="25"/>
        <v>270705.77</v>
      </c>
      <c r="AU31" s="154" t="str">
        <f t="shared" si="7"/>
        <v>OK</v>
      </c>
    </row>
    <row r="32" spans="1:49" ht="14.5" x14ac:dyDescent="0.35">
      <c r="A32" s="418"/>
      <c r="B32" s="350" t="s">
        <v>18</v>
      </c>
      <c r="C32" s="374" t="s">
        <v>46</v>
      </c>
      <c r="D32" s="131">
        <f t="shared" si="18"/>
        <v>925568.61862606718</v>
      </c>
      <c r="E32" s="131">
        <f t="shared" si="19"/>
        <v>77130.720000000001</v>
      </c>
      <c r="F32" s="130">
        <f t="shared" si="8"/>
        <v>1047721.3413290534</v>
      </c>
      <c r="G32" s="130">
        <f t="shared" si="9"/>
        <v>97489.5</v>
      </c>
      <c r="H32" s="130">
        <v>0</v>
      </c>
      <c r="I32" s="344">
        <f t="shared" si="10"/>
        <v>97489.5</v>
      </c>
      <c r="J32" s="421"/>
      <c r="K32" s="436"/>
      <c r="L32" s="436"/>
      <c r="M32" s="454"/>
      <c r="N32" s="391"/>
      <c r="O32" s="394"/>
      <c r="P32" s="311"/>
      <c r="Q32" s="312"/>
      <c r="R32" s="310"/>
      <c r="S32" s="411"/>
      <c r="T32" s="311"/>
      <c r="U32" s="313"/>
      <c r="V32" s="38"/>
      <c r="W32" s="446"/>
      <c r="Y32" s="38"/>
      <c r="Z32" s="38"/>
      <c r="AA32" s="38"/>
      <c r="AB32" s="38"/>
      <c r="AC32" s="38"/>
      <c r="AD32" s="38"/>
      <c r="AE32" s="38"/>
      <c r="AF32" s="38"/>
      <c r="AG32" s="38"/>
      <c r="AH32" s="149">
        <v>4404</v>
      </c>
      <c r="AI32" s="149">
        <v>4800</v>
      </c>
      <c r="AJ32" s="150">
        <v>1</v>
      </c>
      <c r="AK32" s="151" t="s">
        <v>18</v>
      </c>
      <c r="AL32" s="273" t="str">
        <f t="shared" si="11"/>
        <v>MASAYA - LA VIRGEN (SEGUNDO CIRCUITO)</v>
      </c>
      <c r="AM32" s="274">
        <v>925568.61862606718</v>
      </c>
      <c r="AN32" s="282">
        <f t="shared" si="20"/>
        <v>77130.720000000001</v>
      </c>
      <c r="AO32" s="343">
        <v>1047721.3413290534</v>
      </c>
      <c r="AP32" s="152">
        <f t="shared" si="21"/>
        <v>87310.11</v>
      </c>
      <c r="AQ32" s="152">
        <f t="shared" si="22"/>
        <v>10179.39</v>
      </c>
      <c r="AR32" s="152">
        <f t="shared" si="23"/>
        <v>462784.32</v>
      </c>
      <c r="AS32" s="152">
        <f t="shared" si="24"/>
        <v>584937.02132905344</v>
      </c>
      <c r="AT32" s="153">
        <f t="shared" si="25"/>
        <v>97489.5</v>
      </c>
      <c r="AU32" s="154" t="str">
        <f t="shared" si="7"/>
        <v>OK</v>
      </c>
    </row>
    <row r="33" spans="1:47" ht="14.5" x14ac:dyDescent="0.35">
      <c r="A33" s="418"/>
      <c r="B33" s="349" t="s">
        <v>19</v>
      </c>
      <c r="C33" s="373" t="s">
        <v>884</v>
      </c>
      <c r="D33" s="314">
        <f t="shared" si="18"/>
        <v>6465521.8416568208</v>
      </c>
      <c r="E33" s="114">
        <f>AN33</f>
        <v>538793.49</v>
      </c>
      <c r="F33" s="64">
        <f t="shared" si="8"/>
        <v>7507949.5474446276</v>
      </c>
      <c r="G33" s="64">
        <f t="shared" si="9"/>
        <v>712531.45000000007</v>
      </c>
      <c r="H33" s="353">
        <v>0</v>
      </c>
      <c r="I33" s="344">
        <f t="shared" si="10"/>
        <v>712531.45000000007</v>
      </c>
      <c r="J33" s="421"/>
      <c r="K33" s="436"/>
      <c r="L33" s="436"/>
      <c r="M33" s="454"/>
      <c r="N33" s="387">
        <f>+I33+I34+I35</f>
        <v>1827384</v>
      </c>
      <c r="O33" s="395">
        <f>IF(((I33+I34+I35))&lt;0,0,((I33+I34+I35)))</f>
        <v>1827384</v>
      </c>
      <c r="P33" s="309"/>
      <c r="Q33" s="70"/>
      <c r="R33" s="129"/>
      <c r="S33" s="70"/>
      <c r="T33" s="409">
        <f t="shared" ref="T33" si="29">+O33</f>
        <v>1827384</v>
      </c>
      <c r="U33" s="71"/>
      <c r="V33" s="38"/>
      <c r="W33" s="446"/>
      <c r="Y33" s="38"/>
      <c r="Z33" s="38"/>
      <c r="AA33" s="38"/>
      <c r="AB33" s="38"/>
      <c r="AC33" s="38"/>
      <c r="AD33" s="38"/>
      <c r="AE33" s="38"/>
      <c r="AF33" s="38"/>
      <c r="AG33" s="38"/>
      <c r="AH33" s="149">
        <v>50050</v>
      </c>
      <c r="AI33" s="149">
        <v>54000</v>
      </c>
      <c r="AJ33" s="151">
        <v>10</v>
      </c>
      <c r="AK33" s="151" t="s">
        <v>19</v>
      </c>
      <c r="AL33" s="273" t="str">
        <f t="shared" si="11"/>
        <v>CAÑAS - PARRITA</v>
      </c>
      <c r="AM33" s="274">
        <v>6465521.8416568208</v>
      </c>
      <c r="AN33" s="282">
        <f t="shared" si="20"/>
        <v>538793.49</v>
      </c>
      <c r="AO33" s="343">
        <v>7507949.5474446276</v>
      </c>
      <c r="AP33" s="152">
        <f t="shared" si="21"/>
        <v>625662.46</v>
      </c>
      <c r="AQ33" s="152">
        <f t="shared" si="22"/>
        <v>86868.969999999972</v>
      </c>
      <c r="AR33" s="152">
        <f t="shared" si="23"/>
        <v>3232760.94</v>
      </c>
      <c r="AS33" s="152">
        <f t="shared" si="24"/>
        <v>4275188.6074446272</v>
      </c>
      <c r="AT33" s="153">
        <f>ROUND(AS33/(12-$AR$7),2)+0.02</f>
        <v>712531.45000000007</v>
      </c>
      <c r="AU33" s="154" t="str">
        <f t="shared" si="7"/>
        <v>OK</v>
      </c>
    </row>
    <row r="34" spans="1:47" ht="14.5" x14ac:dyDescent="0.35">
      <c r="A34" s="418"/>
      <c r="B34" s="349" t="s">
        <v>19</v>
      </c>
      <c r="C34" s="373" t="s">
        <v>885</v>
      </c>
      <c r="D34" s="66">
        <f t="shared" si="18"/>
        <v>6848716.9653888186</v>
      </c>
      <c r="E34" s="114">
        <f>AN34</f>
        <v>570726.41</v>
      </c>
      <c r="F34" s="114">
        <f t="shared" si="8"/>
        <v>7907356.0126059121</v>
      </c>
      <c r="G34" s="114">
        <f t="shared" si="9"/>
        <v>747166.28</v>
      </c>
      <c r="H34" s="354">
        <v>0</v>
      </c>
      <c r="I34" s="344">
        <f t="shared" si="10"/>
        <v>747166.28</v>
      </c>
      <c r="J34" s="421"/>
      <c r="K34" s="436"/>
      <c r="L34" s="436"/>
      <c r="M34" s="454"/>
      <c r="N34" s="388"/>
      <c r="O34" s="393"/>
      <c r="P34" s="309"/>
      <c r="Q34" s="70"/>
      <c r="R34" s="129"/>
      <c r="S34" s="70"/>
      <c r="T34" s="410"/>
      <c r="U34" s="71"/>
      <c r="V34" s="38"/>
      <c r="W34" s="446"/>
      <c r="Y34" s="38"/>
      <c r="Z34" s="38"/>
      <c r="AA34" s="38"/>
      <c r="AB34" s="38"/>
      <c r="AC34" s="38"/>
      <c r="AD34" s="38"/>
      <c r="AE34" s="38"/>
      <c r="AF34" s="38"/>
      <c r="AG34" s="38"/>
      <c r="AH34" s="149">
        <v>54000</v>
      </c>
      <c r="AI34" s="149">
        <v>56100</v>
      </c>
      <c r="AJ34" s="150">
        <v>10</v>
      </c>
      <c r="AK34" s="151" t="s">
        <v>19</v>
      </c>
      <c r="AL34" s="273" t="str">
        <f t="shared" si="11"/>
        <v>PARRITA - PALMAR NORTE</v>
      </c>
      <c r="AM34" s="274">
        <v>6848716.9653888186</v>
      </c>
      <c r="AN34" s="282">
        <f t="shared" si="20"/>
        <v>570726.41</v>
      </c>
      <c r="AO34" s="343">
        <v>7907356.0126059121</v>
      </c>
      <c r="AP34" s="152">
        <f t="shared" si="21"/>
        <v>658946.32999999996</v>
      </c>
      <c r="AQ34" s="152">
        <f t="shared" si="22"/>
        <v>88219.919999999925</v>
      </c>
      <c r="AR34" s="152">
        <f t="shared" si="23"/>
        <v>3424358.46</v>
      </c>
      <c r="AS34" s="152">
        <f t="shared" si="24"/>
        <v>4482997.5526059121</v>
      </c>
      <c r="AT34" s="153">
        <f>ROUND(AS34/(12-$AR$7),2)+0.02</f>
        <v>747166.28</v>
      </c>
      <c r="AU34" s="154" t="str">
        <f t="shared" si="7"/>
        <v>OK</v>
      </c>
    </row>
    <row r="35" spans="1:47" ht="14.5" x14ac:dyDescent="0.35">
      <c r="A35" s="418"/>
      <c r="B35" s="350" t="s">
        <v>19</v>
      </c>
      <c r="C35" s="374" t="s">
        <v>886</v>
      </c>
      <c r="D35" s="66">
        <f t="shared" si="18"/>
        <v>2650199.4372493587</v>
      </c>
      <c r="E35" s="114">
        <f>AN35</f>
        <v>220849.95</v>
      </c>
      <c r="F35" s="131">
        <f t="shared" si="8"/>
        <v>3531217.2233120026</v>
      </c>
      <c r="G35" s="131">
        <f t="shared" si="9"/>
        <v>367686.27</v>
      </c>
      <c r="H35" s="355">
        <v>0</v>
      </c>
      <c r="I35" s="344">
        <f t="shared" si="10"/>
        <v>367686.27</v>
      </c>
      <c r="J35" s="421"/>
      <c r="K35" s="436"/>
      <c r="L35" s="436"/>
      <c r="M35" s="454"/>
      <c r="N35" s="389"/>
      <c r="O35" s="394"/>
      <c r="P35" s="311"/>
      <c r="Q35" s="312"/>
      <c r="R35" s="310"/>
      <c r="S35" s="312"/>
      <c r="T35" s="411"/>
      <c r="U35" s="313"/>
      <c r="V35" s="38"/>
      <c r="W35" s="446"/>
      <c r="Y35" s="38"/>
      <c r="Z35" s="38"/>
      <c r="AA35" s="38"/>
      <c r="AB35" s="38"/>
      <c r="AC35" s="38"/>
      <c r="AD35" s="38"/>
      <c r="AE35" s="38"/>
      <c r="AF35" s="38"/>
      <c r="AG35" s="38"/>
      <c r="AH35" s="149">
        <v>56050</v>
      </c>
      <c r="AI35" s="149">
        <v>56100</v>
      </c>
      <c r="AJ35" s="150">
        <v>10</v>
      </c>
      <c r="AK35" s="151" t="s">
        <v>19</v>
      </c>
      <c r="AL35" s="273" t="str">
        <f t="shared" si="11"/>
        <v>PALMAR NORTE - RÍO CLARO</v>
      </c>
      <c r="AM35" s="274">
        <v>2650199.4372493587</v>
      </c>
      <c r="AN35" s="282">
        <f t="shared" si="20"/>
        <v>220849.95</v>
      </c>
      <c r="AO35" s="343">
        <v>3531217.2233120026</v>
      </c>
      <c r="AP35" s="152">
        <f t="shared" si="21"/>
        <v>294268.09999999998</v>
      </c>
      <c r="AQ35" s="152">
        <f t="shared" si="22"/>
        <v>73418.149999999965</v>
      </c>
      <c r="AR35" s="152">
        <f t="shared" si="23"/>
        <v>1325099.7000000002</v>
      </c>
      <c r="AS35" s="152">
        <f t="shared" si="24"/>
        <v>2206117.5233120024</v>
      </c>
      <c r="AT35" s="153">
        <f>ROUND(AS35/(12-$AR$7),2)+0.02</f>
        <v>367686.27</v>
      </c>
      <c r="AU35" s="154" t="str">
        <f t="shared" si="7"/>
        <v>OK</v>
      </c>
    </row>
    <row r="36" spans="1:47" ht="14.5" x14ac:dyDescent="0.35">
      <c r="A36" s="419"/>
      <c r="B36" s="350" t="s">
        <v>22</v>
      </c>
      <c r="C36" s="374" t="s">
        <v>47</v>
      </c>
      <c r="D36" s="74">
        <f t="shared" si="18"/>
        <v>4811627.9446713794</v>
      </c>
      <c r="E36" s="335">
        <f>AN36</f>
        <v>400969</v>
      </c>
      <c r="F36" s="335">
        <f t="shared" si="8"/>
        <v>3630111.222489899</v>
      </c>
      <c r="G36" s="335">
        <f t="shared" si="9"/>
        <v>204049.54</v>
      </c>
      <c r="H36" s="356">
        <v>0</v>
      </c>
      <c r="I36" s="344">
        <f t="shared" si="10"/>
        <v>204049.54</v>
      </c>
      <c r="J36" s="422"/>
      <c r="K36" s="453"/>
      <c r="L36" s="436"/>
      <c r="M36" s="455"/>
      <c r="N36" s="128">
        <f>+I36</f>
        <v>204049.54</v>
      </c>
      <c r="O36" s="315">
        <f>IF(((I36))&lt;0,0,((I36)))</f>
        <v>204049.54</v>
      </c>
      <c r="P36" s="309"/>
      <c r="Q36" s="312"/>
      <c r="R36" s="310"/>
      <c r="S36" s="312"/>
      <c r="T36" s="311"/>
      <c r="U36" s="316">
        <f>O36</f>
        <v>204049.54</v>
      </c>
      <c r="V36" s="49"/>
      <c r="W36" s="264"/>
      <c r="Y36" s="38"/>
      <c r="Z36" s="38"/>
      <c r="AA36" s="38"/>
      <c r="AB36" s="38"/>
      <c r="AC36" s="38"/>
      <c r="AD36" s="38"/>
      <c r="AE36" s="38"/>
      <c r="AF36" s="38"/>
      <c r="AG36" s="38"/>
      <c r="AH36" s="160">
        <v>6182</v>
      </c>
      <c r="AI36" s="160">
        <v>6440</v>
      </c>
      <c r="AJ36" s="161" t="s">
        <v>48</v>
      </c>
      <c r="AK36" s="162" t="s">
        <v>22</v>
      </c>
      <c r="AL36" s="273" t="str">
        <f t="shared" si="11"/>
        <v>VELADERO - DOMINICAL</v>
      </c>
      <c r="AM36" s="276">
        <v>4811627.9446713794</v>
      </c>
      <c r="AN36" s="282">
        <f t="shared" si="20"/>
        <v>400969</v>
      </c>
      <c r="AO36" s="343">
        <v>3630111.222489899</v>
      </c>
      <c r="AP36" s="152">
        <f t="shared" si="21"/>
        <v>302509.27</v>
      </c>
      <c r="AQ36" s="152">
        <f t="shared" si="22"/>
        <v>-98459.729999999981</v>
      </c>
      <c r="AR36" s="152">
        <f t="shared" si="23"/>
        <v>2405814</v>
      </c>
      <c r="AS36" s="152">
        <f t="shared" si="24"/>
        <v>1224297.222489899</v>
      </c>
      <c r="AT36" s="153">
        <f t="shared" si="25"/>
        <v>204049.54</v>
      </c>
      <c r="AU36" s="154" t="str">
        <f t="shared" si="7"/>
        <v>OK</v>
      </c>
    </row>
    <row r="37" spans="1:47" ht="14.5" x14ac:dyDescent="0.35">
      <c r="C37" s="76" t="s">
        <v>49</v>
      </c>
      <c r="D37" s="77">
        <f>SUM(D23:D36)</f>
        <v>42896074.844011381</v>
      </c>
      <c r="E37" s="248">
        <f>SUM(E23:E36)</f>
        <v>3574672.9200000004</v>
      </c>
      <c r="F37" s="118">
        <f>SUM(F23:F36)</f>
        <v>46137299.030767448</v>
      </c>
      <c r="G37" s="118">
        <f t="shared" si="9"/>
        <v>4114876.97</v>
      </c>
      <c r="H37" s="123">
        <v>0</v>
      </c>
      <c r="I37" s="124">
        <f t="shared" si="10"/>
        <v>4114876.97</v>
      </c>
      <c r="J37" s="132">
        <f>SUM(J23:J36)</f>
        <v>0</v>
      </c>
      <c r="K37" s="118">
        <f>SUM(K23:K36)</f>
        <v>0</v>
      </c>
      <c r="L37" s="120">
        <f>SUM(L23)</f>
        <v>0</v>
      </c>
      <c r="M37" s="196">
        <f t="shared" ref="M37:T37" si="30">SUM(M23:M36)</f>
        <v>0</v>
      </c>
      <c r="N37" s="126">
        <f t="shared" si="30"/>
        <v>4114876.9699999997</v>
      </c>
      <c r="O37" s="197">
        <f t="shared" si="30"/>
        <v>4114876.9699999997</v>
      </c>
      <c r="P37" s="80">
        <f t="shared" si="30"/>
        <v>544880.41999999993</v>
      </c>
      <c r="Q37" s="79">
        <f t="shared" si="30"/>
        <v>614637.84</v>
      </c>
      <c r="R37" s="78">
        <f t="shared" si="30"/>
        <v>330411.68</v>
      </c>
      <c r="S37" s="79">
        <f t="shared" si="30"/>
        <v>593513.49</v>
      </c>
      <c r="T37" s="78">
        <f t="shared" si="30"/>
        <v>1827384</v>
      </c>
      <c r="U37" s="80">
        <f>SUM(U23:U36)</f>
        <v>204049.54</v>
      </c>
      <c r="V37" s="61"/>
      <c r="W37" s="265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155"/>
      <c r="AI37" s="155"/>
      <c r="AJ37" s="156"/>
      <c r="AK37" s="155"/>
      <c r="AL37" s="163" t="s">
        <v>50</v>
      </c>
      <c r="AM37" s="277">
        <f t="shared" ref="AM37:AT37" si="31">SUM(AM23:AM36)</f>
        <v>42896074.844011381</v>
      </c>
      <c r="AN37" s="277">
        <f t="shared" si="31"/>
        <v>3574672.9200000004</v>
      </c>
      <c r="AO37" s="164">
        <f t="shared" si="31"/>
        <v>46137299.030767448</v>
      </c>
      <c r="AP37" s="164">
        <f t="shared" si="31"/>
        <v>3844774.91</v>
      </c>
      <c r="AQ37" s="164">
        <f t="shared" si="31"/>
        <v>270101.98999999987</v>
      </c>
      <c r="AR37" s="164">
        <f t="shared" si="31"/>
        <v>21448037.52</v>
      </c>
      <c r="AS37" s="164">
        <f t="shared" si="31"/>
        <v>24689261.510767438</v>
      </c>
      <c r="AT37" s="164">
        <f t="shared" si="31"/>
        <v>4114876.97</v>
      </c>
      <c r="AU37" s="165" t="str">
        <f t="shared" si="7"/>
        <v>OK</v>
      </c>
    </row>
    <row r="38" spans="1:47" thickBot="1" x14ac:dyDescent="0.4">
      <c r="C38" s="317" t="s">
        <v>51</v>
      </c>
      <c r="D38" s="281">
        <f>+D22+D37</f>
        <v>65317837.051480845</v>
      </c>
      <c r="E38" s="281">
        <f>+E22+E37</f>
        <v>5443153.0800000001</v>
      </c>
      <c r="F38" s="281">
        <f>+F22+F37</f>
        <v>69507629.537316382</v>
      </c>
      <c r="G38" s="281">
        <f t="shared" si="9"/>
        <v>6141451.9199999999</v>
      </c>
      <c r="H38" s="81">
        <f>SUM(H23:H37)</f>
        <v>0</v>
      </c>
      <c r="I38" s="256">
        <f t="shared" si="10"/>
        <v>6141451.9199999999</v>
      </c>
      <c r="J38" s="81"/>
      <c r="K38" s="81"/>
      <c r="L38" s="119"/>
      <c r="M38" s="258">
        <f>M22+M37</f>
        <v>1947527.54</v>
      </c>
      <c r="N38" s="121"/>
      <c r="O38" s="195">
        <f>ROUND(+O22+O37,2)</f>
        <v>4193924.38</v>
      </c>
      <c r="P38" s="82"/>
      <c r="Q38" s="39"/>
      <c r="R38" s="39"/>
      <c r="S38" s="39"/>
      <c r="T38" s="39"/>
      <c r="U38" s="39"/>
      <c r="W38" s="265">
        <f>ROUND(IF(O38-I38&lt;0,0,O38-I38),2)</f>
        <v>0</v>
      </c>
      <c r="AH38" s="166"/>
      <c r="AI38" s="166"/>
      <c r="AJ38" s="167"/>
      <c r="AK38" s="166"/>
      <c r="AL38" s="168" t="s">
        <v>51</v>
      </c>
      <c r="AM38" s="278">
        <f t="shared" ref="AM38:AT38" si="32">SUM(AM37,AM22)</f>
        <v>65317837.051480845</v>
      </c>
      <c r="AN38" s="334">
        <f t="shared" si="32"/>
        <v>5443153.0800000001</v>
      </c>
      <c r="AO38" s="376">
        <f>SUM(AO37,AO22)</f>
        <v>69507629.537316382</v>
      </c>
      <c r="AP38" s="169">
        <f t="shared" si="32"/>
        <v>5792302.4700000007</v>
      </c>
      <c r="AQ38" s="169">
        <f t="shared" si="32"/>
        <v>349149.3899999999</v>
      </c>
      <c r="AR38" s="169">
        <f t="shared" si="32"/>
        <v>32658918.48</v>
      </c>
      <c r="AS38" s="169">
        <f t="shared" si="32"/>
        <v>36848711.057316363</v>
      </c>
      <c r="AT38" s="169">
        <f t="shared" si="32"/>
        <v>6141451.9199999999</v>
      </c>
      <c r="AU38" s="170" t="str">
        <f t="shared" si="7"/>
        <v>OK</v>
      </c>
    </row>
    <row r="39" spans="1:47" ht="15.5" thickTop="1" thickBot="1" x14ac:dyDescent="0.4">
      <c r="E39" s="267"/>
      <c r="F39" s="267"/>
      <c r="G39" s="267"/>
      <c r="H39" s="39"/>
      <c r="J39" s="39"/>
      <c r="K39" s="39"/>
      <c r="M39" s="336"/>
      <c r="N39" s="39"/>
      <c r="O39" s="209"/>
      <c r="P39" s="209"/>
      <c r="Q39" s="83"/>
      <c r="R39" s="83"/>
      <c r="S39" s="83"/>
      <c r="T39" s="83"/>
      <c r="U39" s="83"/>
      <c r="W39" s="1"/>
      <c r="X39" s="12"/>
      <c r="Y39" s="1"/>
      <c r="Z39" s="1"/>
      <c r="AA39" s="1"/>
      <c r="AB39" s="1"/>
      <c r="AC39" s="1"/>
      <c r="AD39" s="1"/>
      <c r="AE39" s="1"/>
      <c r="AF39" s="1"/>
      <c r="AG39" s="1"/>
      <c r="AH39" s="166"/>
      <c r="AI39" s="166"/>
      <c r="AJ39" s="166"/>
      <c r="AK39" s="166"/>
      <c r="AL39" s="171"/>
      <c r="AM39" s="283" t="s">
        <v>52</v>
      </c>
      <c r="AN39" s="284">
        <f>AN38</f>
        <v>5443153.0800000001</v>
      </c>
      <c r="AO39" s="172"/>
      <c r="AP39" s="173"/>
      <c r="AQ39" s="172"/>
      <c r="AR39" s="440">
        <f>SUM(AR38:AS38)</f>
        <v>69507629.537316367</v>
      </c>
      <c r="AS39" s="441"/>
      <c r="AT39" s="174"/>
      <c r="AU39" s="175"/>
    </row>
    <row r="40" spans="1:47" ht="18.5" x14ac:dyDescent="0.45">
      <c r="C40" s="30" t="s">
        <v>53</v>
      </c>
      <c r="D40" s="289"/>
      <c r="E40" s="289"/>
      <c r="F40" s="289"/>
      <c r="G40" s="289"/>
      <c r="H40" s="10"/>
      <c r="I40" s="10"/>
      <c r="J40" s="254"/>
      <c r="K40" s="1"/>
      <c r="L40" s="1"/>
      <c r="M40" s="1"/>
      <c r="N40" s="1"/>
      <c r="O40" s="1"/>
      <c r="W40" s="1"/>
      <c r="X40" s="12"/>
      <c r="Y40" s="1"/>
      <c r="Z40" s="1"/>
      <c r="AA40" s="1"/>
      <c r="AB40" s="1"/>
      <c r="AC40" s="1"/>
      <c r="AD40" s="1"/>
      <c r="AE40" s="1"/>
      <c r="AF40" s="1"/>
      <c r="AG40" s="1"/>
      <c r="AM40" s="283" t="s">
        <v>54</v>
      </c>
      <c r="AN40" s="284">
        <f>AM38/12</f>
        <v>5443153.0876234034</v>
      </c>
      <c r="AR40" s="442" t="s">
        <v>55</v>
      </c>
      <c r="AS40" s="443"/>
    </row>
    <row r="41" spans="1:47" ht="32.25" customHeight="1" x14ac:dyDescent="0.35">
      <c r="A41" s="1"/>
      <c r="C41" s="412" t="s">
        <v>56</v>
      </c>
      <c r="D41" s="412"/>
      <c r="E41" s="412"/>
      <c r="F41" s="412"/>
      <c r="G41" s="412"/>
      <c r="H41" s="412"/>
      <c r="I41" s="412"/>
      <c r="J41" s="412"/>
      <c r="K41" s="412"/>
      <c r="L41" s="413"/>
      <c r="M41" s="397" t="s">
        <v>57</v>
      </c>
      <c r="N41" s="398"/>
      <c r="O41" s="398"/>
      <c r="P41" s="398"/>
      <c r="Q41" s="398"/>
      <c r="R41" s="398"/>
      <c r="S41" s="398"/>
      <c r="T41" s="398"/>
      <c r="U41" s="399"/>
      <c r="W41" s="1"/>
      <c r="X41" s="12"/>
      <c r="Y41" s="1"/>
      <c r="Z41" s="1"/>
      <c r="AA41" s="1"/>
      <c r="AB41" s="1"/>
      <c r="AC41" s="1"/>
      <c r="AD41" s="1"/>
      <c r="AE41" s="1"/>
      <c r="AF41" s="1"/>
      <c r="AG41" s="1"/>
      <c r="AQ41" s="332"/>
      <c r="AT41" s="84"/>
    </row>
    <row r="42" spans="1:47" ht="36" customHeight="1" x14ac:dyDescent="0.35">
      <c r="A42" s="10"/>
      <c r="C42" s="437" t="s">
        <v>916</v>
      </c>
      <c r="D42" s="437"/>
      <c r="E42" s="437"/>
      <c r="F42" s="437"/>
      <c r="G42" s="437"/>
      <c r="H42" s="437"/>
      <c r="I42" s="437"/>
      <c r="J42" s="437"/>
      <c r="K42" s="437"/>
      <c r="L42" s="438"/>
      <c r="M42" s="400" t="s">
        <v>58</v>
      </c>
      <c r="N42" s="401"/>
      <c r="O42" s="402"/>
      <c r="P42" s="99" t="s">
        <v>9</v>
      </c>
      <c r="Q42" s="100" t="s">
        <v>10</v>
      </c>
      <c r="R42" s="101" t="s">
        <v>11</v>
      </c>
      <c r="S42" s="100" t="s">
        <v>12</v>
      </c>
      <c r="T42" s="101" t="s">
        <v>13</v>
      </c>
      <c r="U42" s="101" t="s">
        <v>14</v>
      </c>
      <c r="W42" s="139"/>
      <c r="X42" s="12"/>
      <c r="Y42" s="1"/>
      <c r="Z42" s="1"/>
      <c r="AA42" s="1"/>
      <c r="AB42" s="1"/>
      <c r="AC42" s="1"/>
      <c r="AD42" s="1"/>
      <c r="AE42" s="1"/>
      <c r="AF42" s="1"/>
      <c r="AG42" s="1"/>
      <c r="AJ42" s="144"/>
      <c r="AT42" s="117"/>
    </row>
    <row r="43" spans="1:47" ht="14.75" customHeight="1" x14ac:dyDescent="0.35">
      <c r="C43" s="337"/>
      <c r="D43" s="337"/>
      <c r="E43" s="337"/>
      <c r="F43" s="337"/>
      <c r="G43" s="337"/>
      <c r="H43" s="337"/>
      <c r="I43" s="337"/>
      <c r="J43" s="271"/>
      <c r="K43" s="271"/>
      <c r="L43" s="272"/>
      <c r="M43" s="403" t="s">
        <v>37</v>
      </c>
      <c r="N43" s="404"/>
      <c r="O43" s="405"/>
      <c r="P43" s="85">
        <f>+(I22-M22)/W5</f>
        <v>1.5604328817788568E-2</v>
      </c>
      <c r="Q43" s="86">
        <f>+(I22-M22)/W5</f>
        <v>1.5604328817788568E-2</v>
      </c>
      <c r="R43" s="87">
        <f>+(I22-M22)/W5</f>
        <v>1.5604328817788568E-2</v>
      </c>
      <c r="S43" s="86">
        <f>+(I22-M22)/W5</f>
        <v>1.5604328817788568E-2</v>
      </c>
      <c r="T43" s="87">
        <f>+(I22-M22)/W5</f>
        <v>1.5604328817788568E-2</v>
      </c>
      <c r="U43" s="86">
        <f>+(I22-M22)/W5</f>
        <v>1.5604328817788568E-2</v>
      </c>
      <c r="W43" s="1"/>
      <c r="X43" s="12"/>
      <c r="AJ43" s="144"/>
      <c r="AL43" s="143"/>
      <c r="AM43" s="143"/>
      <c r="AN43" s="143"/>
      <c r="AO43" s="143"/>
      <c r="AP43" s="143"/>
      <c r="AS43" s="117"/>
      <c r="AT43" s="333"/>
    </row>
    <row r="44" spans="1:47" ht="14.5" x14ac:dyDescent="0.35">
      <c r="A44" s="10"/>
      <c r="C44" s="337"/>
      <c r="D44" s="337"/>
      <c r="E44" s="337"/>
      <c r="F44" s="337"/>
      <c r="G44" s="337"/>
      <c r="H44" s="337"/>
      <c r="I44" s="337"/>
      <c r="L44" s="10"/>
      <c r="M44" s="406" t="s">
        <v>44</v>
      </c>
      <c r="N44" s="407"/>
      <c r="O44" s="408"/>
      <c r="P44" s="88">
        <f t="shared" ref="P44:U44" si="33">+P37/P5</f>
        <v>0.47795445264362985</v>
      </c>
      <c r="Q44" s="88">
        <f t="shared" si="33"/>
        <v>1.0323656951937019</v>
      </c>
      <c r="R44" s="88">
        <f t="shared" si="33"/>
        <v>0.34109493500938359</v>
      </c>
      <c r="S44" s="88">
        <f t="shared" si="33"/>
        <v>1.3294723570932747</v>
      </c>
      <c r="T44" s="88">
        <f t="shared" si="33"/>
        <v>2.0018038849389992</v>
      </c>
      <c r="U44" s="89">
        <f t="shared" si="33"/>
        <v>0.20356793832010492</v>
      </c>
      <c r="W44" s="1"/>
      <c r="X44" s="12"/>
      <c r="AJ44" s="144"/>
      <c r="AL44" s="143"/>
      <c r="AM44" s="143"/>
      <c r="AN44" s="143"/>
      <c r="AO44" s="143"/>
      <c r="AP44" s="143"/>
      <c r="AS44" s="117"/>
      <c r="AT44" s="333"/>
    </row>
    <row r="45" spans="1:47" ht="15.5" x14ac:dyDescent="0.35">
      <c r="A45" s="10"/>
      <c r="C45" s="138"/>
      <c r="D45" s="103"/>
      <c r="E45" s="103"/>
      <c r="F45" s="103"/>
      <c r="G45" s="103"/>
      <c r="H45" s="103"/>
      <c r="J45" s="122"/>
      <c r="K45" s="122"/>
      <c r="L45" s="10"/>
      <c r="M45" s="384" t="s">
        <v>59</v>
      </c>
      <c r="N45" s="385"/>
      <c r="O45" s="386"/>
      <c r="P45" s="318">
        <f t="shared" ref="P45:U45" si="34">+P43+P44</f>
        <v>0.49355878146141841</v>
      </c>
      <c r="Q45" s="90">
        <f t="shared" si="34"/>
        <v>1.0479700240114904</v>
      </c>
      <c r="R45" s="319">
        <f t="shared" si="34"/>
        <v>0.35669926382717215</v>
      </c>
      <c r="S45" s="90">
        <f t="shared" si="34"/>
        <v>1.3450766859110632</v>
      </c>
      <c r="T45" s="319">
        <f t="shared" si="34"/>
        <v>2.0174082137567879</v>
      </c>
      <c r="U45" s="90">
        <f t="shared" si="34"/>
        <v>0.21917226713789348</v>
      </c>
      <c r="W45" s="1"/>
      <c r="X45" s="12"/>
      <c r="AJ45" s="144"/>
      <c r="AL45" s="143"/>
      <c r="AM45" s="143"/>
      <c r="AN45" s="143"/>
      <c r="AO45" s="143"/>
      <c r="AP45" s="143"/>
      <c r="AS45" s="117"/>
      <c r="AT45" s="333"/>
    </row>
    <row r="46" spans="1:47" ht="14.5" x14ac:dyDescent="0.35">
      <c r="A46" s="10"/>
      <c r="C46" s="30"/>
      <c r="J46" s="122"/>
      <c r="K46" s="122"/>
      <c r="L46" s="10"/>
      <c r="M46" s="10"/>
      <c r="N46" s="10"/>
      <c r="P46" s="122"/>
      <c r="Q46" s="122"/>
      <c r="R46" s="122"/>
      <c r="S46" s="122"/>
      <c r="T46" s="122"/>
      <c r="U46" s="122"/>
      <c r="W46" s="1"/>
      <c r="X46" s="12"/>
      <c r="AJ46" s="144"/>
      <c r="AL46" s="143"/>
      <c r="AM46" s="143"/>
      <c r="AN46" s="143"/>
      <c r="AO46" s="143"/>
      <c r="AP46" s="143"/>
      <c r="AS46" s="117"/>
      <c r="AT46" s="333"/>
    </row>
    <row r="47" spans="1:47" ht="14.5" x14ac:dyDescent="0.35">
      <c r="C47" s="19"/>
      <c r="D47" s="19"/>
      <c r="E47" s="19"/>
      <c r="F47" s="19"/>
      <c r="G47" s="19"/>
      <c r="H47" s="19"/>
      <c r="I47" s="19"/>
      <c r="J47" s="19"/>
      <c r="K47" s="19"/>
      <c r="P47" s="285"/>
      <c r="Q47" s="122"/>
      <c r="R47" s="122"/>
      <c r="S47" s="122"/>
      <c r="T47" s="122"/>
      <c r="U47" s="122"/>
      <c r="W47" s="1"/>
      <c r="X47" s="12"/>
      <c r="AJ47" s="144"/>
      <c r="AL47" s="143"/>
      <c r="AM47" s="143"/>
      <c r="AN47" s="143"/>
      <c r="AO47" s="143"/>
      <c r="AP47" s="143"/>
      <c r="AS47" s="117"/>
      <c r="AT47" s="333"/>
    </row>
    <row r="48" spans="1:47" ht="14.5" x14ac:dyDescent="0.35">
      <c r="C48" s="19"/>
      <c r="D48" s="19"/>
      <c r="E48" s="19"/>
      <c r="F48" s="19"/>
      <c r="G48" s="19"/>
      <c r="H48" s="19"/>
      <c r="I48" s="19"/>
      <c r="J48" s="19"/>
      <c r="K48" s="19"/>
      <c r="P48" s="83"/>
      <c r="Q48" s="83"/>
      <c r="R48" s="83"/>
      <c r="S48" s="83"/>
      <c r="T48" s="83"/>
      <c r="U48" s="83"/>
      <c r="W48" s="1"/>
      <c r="X48" s="12"/>
      <c r="AJ48" s="144"/>
      <c r="AL48" s="143"/>
      <c r="AM48" s="143"/>
      <c r="AN48" s="143"/>
      <c r="AO48" s="143"/>
      <c r="AP48" s="143"/>
      <c r="AS48" s="117"/>
      <c r="AT48" s="333"/>
    </row>
    <row r="49" spans="3:47" ht="14.5" x14ac:dyDescent="0.35">
      <c r="C49" s="19"/>
      <c r="D49" s="19"/>
      <c r="E49" s="19"/>
      <c r="F49" s="19"/>
      <c r="G49" s="19"/>
      <c r="H49" s="19"/>
      <c r="I49" s="19"/>
      <c r="J49" s="19"/>
      <c r="K49" s="19"/>
      <c r="P49" s="380"/>
      <c r="W49" s="1"/>
      <c r="X49" s="12"/>
      <c r="AJ49" s="144"/>
      <c r="AL49" s="143"/>
      <c r="AM49" s="143"/>
      <c r="AN49" s="143"/>
      <c r="AO49" s="143"/>
      <c r="AP49" s="143"/>
      <c r="AS49" s="117"/>
      <c r="AT49" s="333"/>
    </row>
    <row r="50" spans="3:47" ht="14.5" x14ac:dyDescent="0.35">
      <c r="C50" s="19"/>
      <c r="D50" s="19"/>
      <c r="E50" s="19"/>
      <c r="F50" s="19"/>
      <c r="G50" s="19"/>
      <c r="H50" s="19"/>
      <c r="I50" s="19"/>
      <c r="J50" s="19"/>
      <c r="K50" s="19"/>
      <c r="W50" s="1"/>
      <c r="X50" s="12"/>
      <c r="AJ50" s="144"/>
      <c r="AL50" s="143"/>
      <c r="AM50" s="143"/>
      <c r="AN50" s="143"/>
      <c r="AO50" s="143"/>
      <c r="AP50" s="143"/>
      <c r="AS50" s="117"/>
      <c r="AT50" s="333"/>
    </row>
    <row r="51" spans="3:47" ht="14.5" x14ac:dyDescent="0.35">
      <c r="C51" s="19"/>
      <c r="D51" s="19"/>
      <c r="E51" s="19"/>
      <c r="F51" s="19"/>
      <c r="G51" s="19"/>
      <c r="H51" s="19"/>
      <c r="I51" s="19"/>
      <c r="J51" s="19"/>
      <c r="K51" s="19"/>
      <c r="W51" s="1"/>
      <c r="X51" s="12"/>
      <c r="AJ51" s="144"/>
      <c r="AL51" s="143"/>
      <c r="AM51" s="143"/>
      <c r="AN51" s="143"/>
      <c r="AO51" s="143"/>
      <c r="AP51" s="143"/>
      <c r="AS51" s="117"/>
      <c r="AT51" s="333"/>
      <c r="AU51" s="259"/>
    </row>
    <row r="52" spans="3:47" ht="15" customHeight="1" x14ac:dyDescent="0.35">
      <c r="C52" s="19"/>
      <c r="D52" s="19"/>
      <c r="E52" s="19"/>
      <c r="F52" s="19"/>
      <c r="G52" s="19"/>
      <c r="H52" s="19"/>
      <c r="I52" s="19"/>
      <c r="J52" s="19"/>
      <c r="K52" s="19"/>
      <c r="W52" s="1"/>
      <c r="X52" s="12"/>
      <c r="AJ52" s="144"/>
      <c r="AL52" s="143"/>
      <c r="AM52" s="143"/>
      <c r="AN52" s="143"/>
      <c r="AO52" s="143"/>
      <c r="AP52" s="143"/>
      <c r="AS52" s="117"/>
      <c r="AT52" s="333"/>
      <c r="AU52" s="280"/>
    </row>
    <row r="53" spans="3:47" ht="14.5" x14ac:dyDescent="0.35">
      <c r="C53" s="19"/>
      <c r="D53" s="19"/>
      <c r="E53" s="19"/>
      <c r="F53" s="19"/>
      <c r="G53" s="19"/>
      <c r="H53" s="19"/>
      <c r="I53" s="19"/>
      <c r="J53" s="19"/>
      <c r="K53" s="19"/>
      <c r="W53" s="1"/>
      <c r="X53" s="12"/>
      <c r="AJ53" s="144"/>
      <c r="AL53" s="143"/>
      <c r="AM53" s="143"/>
      <c r="AN53" s="143"/>
      <c r="AO53" s="143"/>
      <c r="AP53" s="143"/>
      <c r="AS53" s="117"/>
      <c r="AT53" s="333"/>
    </row>
    <row r="54" spans="3:47" ht="14.5" x14ac:dyDescent="0.35">
      <c r="C54" s="19"/>
      <c r="D54" s="19"/>
      <c r="E54" s="19"/>
      <c r="F54" s="19"/>
      <c r="G54" s="19"/>
      <c r="H54" s="19"/>
      <c r="I54" s="19"/>
      <c r="J54" s="19"/>
      <c r="K54" s="19"/>
      <c r="W54" s="1"/>
      <c r="X54" s="12"/>
      <c r="AJ54" s="144"/>
      <c r="AL54" s="143"/>
      <c r="AM54" s="143"/>
      <c r="AN54" s="143"/>
      <c r="AO54" s="143"/>
      <c r="AP54" s="143"/>
      <c r="AS54" s="117"/>
      <c r="AT54" s="333"/>
    </row>
    <row r="55" spans="3:47" ht="14.5" x14ac:dyDescent="0.35">
      <c r="C55" s="19"/>
      <c r="D55" s="19"/>
      <c r="E55" s="19"/>
      <c r="F55" s="19"/>
      <c r="G55" s="19"/>
      <c r="H55" s="19"/>
      <c r="I55" s="19"/>
      <c r="J55" s="19"/>
      <c r="K55" s="19"/>
      <c r="W55" s="1"/>
      <c r="X55" s="12"/>
      <c r="AJ55" s="144"/>
      <c r="AL55" s="143"/>
      <c r="AM55" s="143"/>
      <c r="AN55" s="143"/>
      <c r="AO55" s="143"/>
      <c r="AP55" s="143"/>
      <c r="AS55" s="117"/>
      <c r="AT55" s="333"/>
      <c r="AU55" s="333"/>
    </row>
    <row r="56" spans="3:47" ht="14.5" x14ac:dyDescent="0.35">
      <c r="C56" s="19"/>
      <c r="D56" s="19"/>
      <c r="E56" s="19"/>
      <c r="F56" s="19"/>
      <c r="G56" s="19"/>
      <c r="H56" s="19"/>
      <c r="I56" s="19"/>
      <c r="J56" s="19"/>
      <c r="K56" s="19"/>
      <c r="W56" s="1"/>
      <c r="X56" s="12"/>
      <c r="AJ56" s="144"/>
      <c r="AL56" s="143"/>
      <c r="AM56" s="143"/>
      <c r="AN56" s="143"/>
      <c r="AO56" s="143"/>
      <c r="AP56" s="143"/>
    </row>
    <row r="57" spans="3:47" ht="14.5" x14ac:dyDescent="0.35">
      <c r="C57" s="383"/>
      <c r="D57" s="383"/>
      <c r="E57" s="383"/>
      <c r="F57" s="352"/>
      <c r="G57" s="352"/>
      <c r="H57" s="19"/>
      <c r="I57" s="19"/>
      <c r="J57" s="91"/>
      <c r="K57" s="19"/>
      <c r="W57" s="1"/>
      <c r="X57" s="12"/>
      <c r="AJ57" s="144"/>
      <c r="AL57" s="143"/>
      <c r="AM57" s="143"/>
      <c r="AN57" s="143"/>
      <c r="AO57" s="143"/>
      <c r="AP57" s="143"/>
    </row>
    <row r="58" spans="3:47" ht="14.5" x14ac:dyDescent="0.35">
      <c r="C58" s="19"/>
      <c r="D58" s="19"/>
      <c r="E58" s="91"/>
      <c r="F58" s="91"/>
      <c r="G58" s="91"/>
      <c r="H58" s="91"/>
      <c r="I58" s="91"/>
      <c r="J58" s="91"/>
      <c r="K58" s="19"/>
      <c r="W58" s="1"/>
      <c r="X58" s="12"/>
      <c r="AJ58" s="144"/>
      <c r="AL58" s="143"/>
      <c r="AM58" s="143"/>
      <c r="AN58" s="143"/>
      <c r="AO58" s="143"/>
      <c r="AP58" s="143"/>
    </row>
    <row r="59" spans="3:47" ht="14.5" x14ac:dyDescent="0.35">
      <c r="C59" s="19"/>
      <c r="D59" s="19"/>
      <c r="E59" s="19"/>
      <c r="F59" s="19"/>
      <c r="G59" s="19"/>
      <c r="H59" s="19"/>
      <c r="I59" s="19"/>
      <c r="J59" s="19"/>
      <c r="K59" s="19"/>
      <c r="W59" s="1"/>
      <c r="X59" s="12"/>
      <c r="AJ59" s="144"/>
      <c r="AL59" s="143"/>
      <c r="AM59" s="143"/>
      <c r="AN59" s="143"/>
      <c r="AO59" s="143"/>
      <c r="AP59" s="143"/>
    </row>
    <row r="60" spans="3:47" ht="14.5" x14ac:dyDescent="0.35">
      <c r="C60" s="19"/>
      <c r="D60" s="19"/>
      <c r="E60" s="19"/>
      <c r="F60" s="19"/>
      <c r="G60" s="19"/>
      <c r="H60" s="19"/>
      <c r="I60" s="19"/>
      <c r="J60" s="19"/>
      <c r="K60" s="19"/>
      <c r="W60" s="1"/>
      <c r="X60" s="12"/>
      <c r="AJ60" s="144"/>
      <c r="AL60" s="143"/>
      <c r="AM60" s="143"/>
      <c r="AN60" s="143"/>
      <c r="AO60" s="143"/>
      <c r="AP60" s="143"/>
    </row>
    <row r="61" spans="3:47" ht="14.5" x14ac:dyDescent="0.35">
      <c r="C61" s="19"/>
      <c r="D61" s="19"/>
      <c r="E61" s="19"/>
      <c r="F61" s="19"/>
      <c r="G61" s="19"/>
      <c r="H61" s="19"/>
      <c r="I61" s="19"/>
      <c r="J61" s="19"/>
      <c r="K61" s="19"/>
      <c r="W61" s="1"/>
      <c r="X61" s="12"/>
      <c r="AJ61" s="144"/>
      <c r="AL61" s="143"/>
      <c r="AM61" s="143"/>
      <c r="AN61" s="143"/>
      <c r="AO61" s="143"/>
      <c r="AP61" s="143"/>
    </row>
    <row r="62" spans="3:47" ht="14.5" x14ac:dyDescent="0.35">
      <c r="C62" s="19"/>
      <c r="D62" s="19"/>
      <c r="E62" s="19"/>
      <c r="F62" s="19"/>
      <c r="G62" s="19"/>
      <c r="H62" s="19"/>
      <c r="I62" s="19"/>
      <c r="J62" s="19"/>
      <c r="K62" s="92"/>
      <c r="W62" s="1"/>
      <c r="X62" s="12"/>
      <c r="AJ62" s="144"/>
      <c r="AL62" s="143"/>
      <c r="AM62" s="143"/>
      <c r="AN62" s="143"/>
      <c r="AO62" s="143"/>
      <c r="AP62" s="143"/>
    </row>
    <row r="63" spans="3:47" ht="14.5" x14ac:dyDescent="0.35">
      <c r="C63" s="19"/>
      <c r="D63" s="19"/>
      <c r="E63" s="19"/>
      <c r="F63" s="19"/>
      <c r="G63" s="19"/>
      <c r="H63" s="19"/>
      <c r="I63" s="19"/>
      <c r="J63" s="19"/>
      <c r="K63" s="92"/>
      <c r="W63" s="1"/>
      <c r="X63" s="12"/>
      <c r="AJ63" s="144"/>
      <c r="AL63" s="143"/>
      <c r="AM63" s="143"/>
      <c r="AN63" s="143"/>
      <c r="AO63" s="143"/>
      <c r="AP63" s="143"/>
    </row>
    <row r="64" spans="3:47" ht="14.5" x14ac:dyDescent="0.35">
      <c r="C64" s="19"/>
      <c r="D64" s="19"/>
      <c r="E64" s="19"/>
      <c r="F64" s="19"/>
      <c r="G64" s="19"/>
      <c r="H64" s="19"/>
      <c r="I64" s="19"/>
      <c r="J64" s="19"/>
      <c r="K64" s="92"/>
      <c r="W64" s="1"/>
      <c r="X64" s="12"/>
      <c r="AJ64" s="144"/>
      <c r="AL64" s="143"/>
      <c r="AM64" s="143"/>
      <c r="AN64" s="143"/>
      <c r="AO64" s="143"/>
      <c r="AP64" s="143"/>
    </row>
    <row r="65" spans="3:42" ht="14.5" x14ac:dyDescent="0.35">
      <c r="C65" s="19"/>
      <c r="D65" s="19"/>
      <c r="E65" s="19"/>
      <c r="F65" s="19"/>
      <c r="G65" s="19"/>
      <c r="H65" s="19"/>
      <c r="I65" s="19"/>
      <c r="J65" s="19"/>
      <c r="K65" s="92"/>
      <c r="W65" s="1"/>
      <c r="X65" s="12"/>
      <c r="AJ65" s="144"/>
      <c r="AL65" s="143"/>
      <c r="AM65" s="143"/>
      <c r="AN65" s="143"/>
      <c r="AO65" s="143"/>
      <c r="AP65" s="143"/>
    </row>
    <row r="66" spans="3:42" ht="14.5" x14ac:dyDescent="0.35">
      <c r="C66" s="19"/>
      <c r="D66" s="19"/>
      <c r="E66" s="19"/>
      <c r="F66" s="19"/>
      <c r="G66" s="19"/>
      <c r="H66" s="19"/>
      <c r="I66" s="19"/>
      <c r="J66" s="19"/>
      <c r="K66" s="92"/>
      <c r="W66" s="1"/>
      <c r="X66" s="12"/>
      <c r="AJ66" s="144"/>
      <c r="AL66" s="143"/>
      <c r="AM66" s="143"/>
      <c r="AN66" s="143"/>
      <c r="AO66" s="143"/>
      <c r="AP66" s="143"/>
    </row>
    <row r="67" spans="3:42" ht="14.5" x14ac:dyDescent="0.35">
      <c r="C67" s="19"/>
      <c r="D67" s="19"/>
      <c r="E67" s="19"/>
      <c r="F67" s="19"/>
      <c r="G67" s="19"/>
      <c r="H67" s="19"/>
      <c r="I67" s="19"/>
      <c r="J67" s="19"/>
      <c r="K67" s="19"/>
      <c r="W67" s="1"/>
      <c r="X67" s="12"/>
      <c r="AJ67" s="144"/>
      <c r="AL67" s="143"/>
      <c r="AM67" s="143"/>
      <c r="AN67" s="143"/>
      <c r="AO67" s="143"/>
      <c r="AP67" s="143"/>
    </row>
    <row r="68" spans="3:42" ht="14.5" x14ac:dyDescent="0.35">
      <c r="C68" s="19"/>
      <c r="D68" s="19"/>
      <c r="E68" s="19"/>
      <c r="F68" s="19"/>
      <c r="G68" s="19"/>
      <c r="H68" s="19"/>
      <c r="I68" s="19"/>
      <c r="J68" s="19"/>
      <c r="K68" s="19"/>
      <c r="W68" s="1"/>
      <c r="X68" s="12"/>
      <c r="AJ68" s="144"/>
      <c r="AL68" s="143"/>
      <c r="AM68" s="143"/>
      <c r="AN68" s="143"/>
      <c r="AO68" s="143"/>
      <c r="AP68" s="143"/>
    </row>
    <row r="69" spans="3:42" ht="15" customHeight="1" x14ac:dyDescent="0.35">
      <c r="W69" s="1"/>
      <c r="X69" s="12"/>
      <c r="AJ69" s="144"/>
      <c r="AL69" s="143"/>
      <c r="AM69" s="143"/>
      <c r="AN69" s="143"/>
      <c r="AO69" s="143"/>
      <c r="AP69" s="143"/>
    </row>
    <row r="70" spans="3:42" ht="15" customHeight="1" x14ac:dyDescent="0.35">
      <c r="W70" s="1"/>
      <c r="X70" s="12"/>
      <c r="AJ70" s="144"/>
      <c r="AL70" s="143"/>
      <c r="AM70" s="143"/>
      <c r="AN70" s="143"/>
      <c r="AO70" s="143"/>
      <c r="AP70" s="143"/>
    </row>
    <row r="71" spans="3:42" ht="15" customHeight="1" x14ac:dyDescent="0.35">
      <c r="W71" s="1"/>
      <c r="X71" s="12"/>
      <c r="AJ71" s="144"/>
      <c r="AL71" s="143"/>
      <c r="AM71" s="143"/>
      <c r="AN71" s="143"/>
      <c r="AO71" s="143"/>
      <c r="AP71" s="143"/>
    </row>
    <row r="72" spans="3:42" ht="15" customHeight="1" x14ac:dyDescent="0.35">
      <c r="W72" s="1"/>
      <c r="X72" s="12"/>
      <c r="AJ72" s="144"/>
      <c r="AL72" s="143"/>
      <c r="AM72" s="143"/>
      <c r="AN72" s="143"/>
      <c r="AO72" s="143"/>
      <c r="AP72" s="143"/>
    </row>
    <row r="73" spans="3:42" ht="15" customHeight="1" x14ac:dyDescent="0.35">
      <c r="W73" s="1"/>
      <c r="X73" s="12"/>
      <c r="AJ73" s="144"/>
      <c r="AL73" s="143"/>
      <c r="AM73" s="143"/>
      <c r="AN73" s="143"/>
      <c r="AO73" s="143"/>
      <c r="AP73" s="143"/>
    </row>
    <row r="74" spans="3:42" ht="15" customHeight="1" x14ac:dyDescent="0.35">
      <c r="W74" s="1"/>
      <c r="X74" s="12"/>
      <c r="AJ74" s="144"/>
      <c r="AL74" s="143"/>
      <c r="AM74" s="143"/>
      <c r="AN74" s="143"/>
      <c r="AO74" s="143"/>
      <c r="AP74" s="143"/>
    </row>
    <row r="75" spans="3:42" ht="15" customHeight="1" x14ac:dyDescent="0.35">
      <c r="W75" s="1"/>
      <c r="X75" s="12"/>
      <c r="AJ75" s="144"/>
      <c r="AL75" s="143"/>
      <c r="AM75" s="143"/>
      <c r="AN75" s="143"/>
      <c r="AO75" s="143"/>
      <c r="AP75" s="143"/>
    </row>
    <row r="76" spans="3:42" ht="15" customHeight="1" x14ac:dyDescent="0.35">
      <c r="W76" s="1"/>
      <c r="X76" s="12"/>
      <c r="AJ76" s="144"/>
      <c r="AL76" s="143"/>
      <c r="AM76" s="143"/>
      <c r="AN76" s="143"/>
      <c r="AO76" s="143"/>
      <c r="AP76" s="143"/>
    </row>
    <row r="77" spans="3:42" ht="15" customHeight="1" x14ac:dyDescent="0.35">
      <c r="W77" s="1"/>
      <c r="X77" s="12"/>
      <c r="AJ77" s="144"/>
      <c r="AL77" s="143"/>
      <c r="AM77" s="143"/>
      <c r="AN77" s="143"/>
      <c r="AO77" s="143"/>
      <c r="AP77" s="143"/>
    </row>
  </sheetData>
  <sheetProtection algorithmName="SHA-512" hashValue="svid4wGSH8Du2HaAyOwL5F3aS/wDtUKRiH687aZkyrLkXXKy/z7gB0GvZuQWGnvZ94cB1+qEpJdZ1i2KWJ4p5w==" saltValue="xw5VraHBvx0v7Djn1MHXFA==" spinCount="100000" sheet="1" objects="1" scenarios="1"/>
  <mergeCells count="47">
    <mergeCell ref="C42:L42"/>
    <mergeCell ref="AR3:AR5"/>
    <mergeCell ref="AR39:AS39"/>
    <mergeCell ref="AR40:AS40"/>
    <mergeCell ref="X4:Z4"/>
    <mergeCell ref="W26:W27"/>
    <mergeCell ref="W28:W29"/>
    <mergeCell ref="W30:W32"/>
    <mergeCell ref="W33:W35"/>
    <mergeCell ref="W23:W25"/>
    <mergeCell ref="P3:W3"/>
    <mergeCell ref="D7:U7"/>
    <mergeCell ref="K23:K36"/>
    <mergeCell ref="R28:R29"/>
    <mergeCell ref="P23:P25"/>
    <mergeCell ref="M23:M36"/>
    <mergeCell ref="A23:A36"/>
    <mergeCell ref="J23:J36"/>
    <mergeCell ref="N30:N32"/>
    <mergeCell ref="A10:A21"/>
    <mergeCell ref="J10:J21"/>
    <mergeCell ref="L10:L21"/>
    <mergeCell ref="M10:M21"/>
    <mergeCell ref="N26:N27"/>
    <mergeCell ref="K10:K21"/>
    <mergeCell ref="L23:L36"/>
    <mergeCell ref="T33:T35"/>
    <mergeCell ref="Q26:Q27"/>
    <mergeCell ref="C41:L41"/>
    <mergeCell ref="W8:W9"/>
    <mergeCell ref="N8:N9"/>
    <mergeCell ref="AS8:AS9"/>
    <mergeCell ref="C57:E57"/>
    <mergeCell ref="M45:O45"/>
    <mergeCell ref="N33:N35"/>
    <mergeCell ref="N23:N25"/>
    <mergeCell ref="O23:O25"/>
    <mergeCell ref="O26:O27"/>
    <mergeCell ref="O28:O29"/>
    <mergeCell ref="O30:O32"/>
    <mergeCell ref="O33:O35"/>
    <mergeCell ref="N28:N29"/>
    <mergeCell ref="M41:U41"/>
    <mergeCell ref="M42:O42"/>
    <mergeCell ref="M43:O43"/>
    <mergeCell ref="M44:O44"/>
    <mergeCell ref="S30:S32"/>
  </mergeCells>
  <phoneticPr fontId="51" type="noConversion"/>
  <pageMargins left="0.15748031496062992" right="0.15748031496062992" top="0.19685039370078741" bottom="0.19685039370078741" header="0" footer="0"/>
  <pageSetup scale="85" orientation="landscape" r:id="rId1"/>
  <ignoredErrors>
    <ignoredError sqref="D22:E22 L37 H22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J1543"/>
  <sheetViews>
    <sheetView showGridLines="0" zoomScale="90" zoomScaleNormal="90" workbookViewId="0">
      <selection sqref="A1:G1"/>
    </sheetView>
  </sheetViews>
  <sheetFormatPr baseColWidth="10" defaultColWidth="14.26953125" defaultRowHeight="14.5" outlineLevelRow="1" x14ac:dyDescent="0.35"/>
  <cols>
    <col min="1" max="1" width="10.81640625" customWidth="1"/>
    <col min="2" max="2" width="15.26953125" customWidth="1"/>
    <col min="3" max="3" width="17.26953125" customWidth="1"/>
    <col min="4" max="4" width="17.54296875" bestFit="1" customWidth="1"/>
    <col min="5" max="5" width="24.26953125" bestFit="1" customWidth="1"/>
    <col min="6" max="6" width="20.1796875" bestFit="1" customWidth="1"/>
    <col min="7" max="7" width="29.26953125" customWidth="1"/>
    <col min="8" max="8" width="16.26953125" style="143" hidden="1" customWidth="1"/>
    <col min="9" max="9" width="17" hidden="1" customWidth="1"/>
    <col min="10" max="10" width="20" hidden="1" customWidth="1"/>
  </cols>
  <sheetData>
    <row r="1" spans="1:10" ht="25.5" thickBot="1" x14ac:dyDescent="0.4">
      <c r="A1" s="456" t="str">
        <f>_xlfn.CONCAT("CARGO COMPLEMENTARIO: ",RIGHT('CALCULO TARIFAS CC '!C4,LEN('CALCULO TARIFAS CC '!C4)-FIND(":",'CALCULO TARIFAS CC '!C4)-1))</f>
        <v>CARGO COMPLEMENTARIO: AGOSTO 2024</v>
      </c>
      <c r="B1" s="457"/>
      <c r="C1" s="457"/>
      <c r="D1" s="457"/>
      <c r="E1" s="457"/>
      <c r="F1" s="457"/>
      <c r="G1" s="458"/>
      <c r="H1" s="459" t="s">
        <v>60</v>
      </c>
      <c r="I1" s="460"/>
      <c r="J1" s="460"/>
    </row>
    <row r="2" spans="1:10" s="177" customFormat="1" ht="26.5" thickBot="1" x14ac:dyDescent="0.4">
      <c r="A2" s="214" t="s">
        <v>61</v>
      </c>
      <c r="B2" s="215" t="s">
        <v>0</v>
      </c>
      <c r="C2" s="215" t="s">
        <v>62</v>
      </c>
      <c r="D2" s="215" t="s">
        <v>63</v>
      </c>
      <c r="E2" s="215" t="s">
        <v>64</v>
      </c>
      <c r="F2" s="216" t="s">
        <v>65</v>
      </c>
      <c r="G2" s="217" t="s">
        <v>66</v>
      </c>
      <c r="H2" s="210" t="s">
        <v>67</v>
      </c>
      <c r="I2" s="184" t="s">
        <v>68</v>
      </c>
      <c r="J2" s="184" t="s">
        <v>60</v>
      </c>
    </row>
    <row r="3" spans="1:10" outlineLevel="1" x14ac:dyDescent="0.35">
      <c r="A3" s="218">
        <v>1</v>
      </c>
      <c r="B3" s="178" t="s">
        <v>14</v>
      </c>
      <c r="C3" s="179" t="str">
        <f t="shared" ref="C3:C66" si="0">UPPER(I3)</f>
        <v>6DEDECHI</v>
      </c>
      <c r="D3" s="179"/>
      <c r="E3" s="180">
        <f>+'CALCULO TARIFAS CC '!$U$45</f>
        <v>0.21917226713789348</v>
      </c>
      <c r="F3" s="181">
        <f t="shared" ref="F3:F66" si="1">ROUND(J3,4)</f>
        <v>96982.813299999994</v>
      </c>
      <c r="G3" s="291">
        <f>ROUND(F3*E3,2)</f>
        <v>21255.94</v>
      </c>
      <c r="H3" s="211" t="s">
        <v>22</v>
      </c>
      <c r="I3" s="185" t="s">
        <v>69</v>
      </c>
      <c r="J3" s="338">
        <v>96982.813299999994</v>
      </c>
    </row>
    <row r="4" spans="1:10" outlineLevel="1" x14ac:dyDescent="0.35">
      <c r="A4" s="219">
        <f>A3+1</f>
        <v>2</v>
      </c>
      <c r="B4" s="125" t="s">
        <v>14</v>
      </c>
      <c r="C4" s="27" t="str">
        <f t="shared" si="0"/>
        <v>6DEDEMET</v>
      </c>
      <c r="D4" s="27"/>
      <c r="E4" s="28">
        <f>+'CALCULO TARIFAS CC '!$U$45</f>
        <v>0.21917226713789348</v>
      </c>
      <c r="F4" s="29">
        <f t="shared" si="1"/>
        <v>399242.66899999999</v>
      </c>
      <c r="G4" s="291">
        <f t="shared" ref="G4:G67" si="2">ROUND(F4*E4,2)</f>
        <v>87502.92</v>
      </c>
      <c r="H4" s="211" t="s">
        <v>22</v>
      </c>
      <c r="I4" s="185" t="s">
        <v>70</v>
      </c>
      <c r="J4" s="338">
        <v>399242.66899999999</v>
      </c>
    </row>
    <row r="5" spans="1:10" outlineLevel="1" x14ac:dyDescent="0.35">
      <c r="A5" s="219">
        <f t="shared" ref="A5:A68" si="3">A4+1</f>
        <v>3</v>
      </c>
      <c r="B5" s="125" t="s">
        <v>14</v>
      </c>
      <c r="C5" s="27" t="str">
        <f t="shared" si="0"/>
        <v>6DENSA</v>
      </c>
      <c r="D5" s="27"/>
      <c r="E5" s="28">
        <f>+'CALCULO TARIFAS CC '!$U$45</f>
        <v>0.21917226713789348</v>
      </c>
      <c r="F5" s="29">
        <f t="shared" si="1"/>
        <v>317378.08470000001</v>
      </c>
      <c r="G5" s="291">
        <f t="shared" si="2"/>
        <v>69560.47</v>
      </c>
      <c r="H5" s="211" t="s">
        <v>22</v>
      </c>
      <c r="I5" s="185" t="s">
        <v>71</v>
      </c>
      <c r="J5" s="338">
        <v>317378.08470000001</v>
      </c>
    </row>
    <row r="6" spans="1:10" outlineLevel="1" x14ac:dyDescent="0.35">
      <c r="A6" s="219">
        <f t="shared" si="3"/>
        <v>4</v>
      </c>
      <c r="B6" s="125" t="s">
        <v>14</v>
      </c>
      <c r="C6" s="27" t="str">
        <f t="shared" si="0"/>
        <v>6GACP</v>
      </c>
      <c r="D6" s="27"/>
      <c r="E6" s="28">
        <f>+'CALCULO TARIFAS CC '!$U$45</f>
        <v>0.21917226713789348</v>
      </c>
      <c r="F6" s="29">
        <f t="shared" si="1"/>
        <v>3164.5726</v>
      </c>
      <c r="G6" s="291">
        <f t="shared" si="2"/>
        <v>693.59</v>
      </c>
      <c r="H6" s="211" t="s">
        <v>22</v>
      </c>
      <c r="I6" s="185" t="s">
        <v>72</v>
      </c>
      <c r="J6" s="338">
        <v>3164.5726</v>
      </c>
    </row>
    <row r="7" spans="1:10" outlineLevel="1" x14ac:dyDescent="0.35">
      <c r="A7" s="219">
        <f t="shared" si="3"/>
        <v>5</v>
      </c>
      <c r="B7" s="125" t="s">
        <v>14</v>
      </c>
      <c r="C7" s="27" t="str">
        <f t="shared" si="0"/>
        <v>6GAES</v>
      </c>
      <c r="D7" s="27"/>
      <c r="E7" s="28">
        <f>+'CALCULO TARIFAS CC '!$U$45</f>
        <v>0.21917226713789348</v>
      </c>
      <c r="F7" s="29">
        <f t="shared" si="1"/>
        <v>262.12630000000001</v>
      </c>
      <c r="G7" s="291">
        <f t="shared" si="2"/>
        <v>57.45</v>
      </c>
      <c r="H7" s="211" t="s">
        <v>22</v>
      </c>
      <c r="I7" s="185" t="s">
        <v>73</v>
      </c>
      <c r="J7" s="338">
        <v>262.12630000000001</v>
      </c>
    </row>
    <row r="8" spans="1:10" outlineLevel="1" x14ac:dyDescent="0.35">
      <c r="A8" s="219">
        <f t="shared" si="3"/>
        <v>6</v>
      </c>
      <c r="B8" s="125" t="s">
        <v>14</v>
      </c>
      <c r="C8" s="27" t="str">
        <f t="shared" si="0"/>
        <v>6GAES-CHANG</v>
      </c>
      <c r="D8" s="27"/>
      <c r="E8" s="28">
        <f>+'CALCULO TARIFAS CC '!$U$45</f>
        <v>0.21917226713789348</v>
      </c>
      <c r="F8" s="29">
        <f t="shared" si="1"/>
        <v>62.6828</v>
      </c>
      <c r="G8" s="291">
        <f t="shared" si="2"/>
        <v>13.74</v>
      </c>
      <c r="H8" s="211" t="s">
        <v>22</v>
      </c>
      <c r="I8" s="185" t="s">
        <v>74</v>
      </c>
      <c r="J8" s="338">
        <v>62.6828</v>
      </c>
    </row>
    <row r="9" spans="1:10" outlineLevel="1" x14ac:dyDescent="0.35">
      <c r="A9" s="219">
        <f t="shared" si="3"/>
        <v>7</v>
      </c>
      <c r="B9" s="125" t="s">
        <v>14</v>
      </c>
      <c r="C9" s="27" t="str">
        <f t="shared" si="0"/>
        <v>6GALTERNEGY</v>
      </c>
      <c r="D9" s="27"/>
      <c r="E9" s="28">
        <f>+'CALCULO TARIFAS CC '!$U$45</f>
        <v>0.21917226713789348</v>
      </c>
      <c r="F9" s="29">
        <f t="shared" si="1"/>
        <v>1.0122</v>
      </c>
      <c r="G9" s="291">
        <f t="shared" si="2"/>
        <v>0.22</v>
      </c>
      <c r="H9" s="211" t="s">
        <v>22</v>
      </c>
      <c r="I9" s="185" t="s">
        <v>873</v>
      </c>
      <c r="J9" s="338">
        <v>1.0122</v>
      </c>
    </row>
    <row r="10" spans="1:10" outlineLevel="1" x14ac:dyDescent="0.35">
      <c r="A10" s="219">
        <f t="shared" si="3"/>
        <v>8</v>
      </c>
      <c r="B10" s="125" t="s">
        <v>14</v>
      </c>
      <c r="C10" s="27" t="str">
        <f t="shared" si="0"/>
        <v>6GALTOVALLE</v>
      </c>
      <c r="D10" s="27"/>
      <c r="E10" s="28">
        <f>+'CALCULO TARIFAS CC '!$U$45</f>
        <v>0.21917226713789348</v>
      </c>
      <c r="F10" s="29">
        <f t="shared" si="1"/>
        <v>0.182</v>
      </c>
      <c r="G10" s="291">
        <f t="shared" si="2"/>
        <v>0.04</v>
      </c>
      <c r="H10" s="211" t="s">
        <v>22</v>
      </c>
      <c r="I10" s="185" t="s">
        <v>75</v>
      </c>
      <c r="J10" s="338">
        <v>0.182</v>
      </c>
    </row>
    <row r="11" spans="1:10" outlineLevel="1" x14ac:dyDescent="0.35">
      <c r="A11" s="219">
        <f t="shared" si="3"/>
        <v>9</v>
      </c>
      <c r="B11" s="125" t="s">
        <v>14</v>
      </c>
      <c r="C11" s="27" t="str">
        <f t="shared" si="0"/>
        <v>6GAVANZALIA</v>
      </c>
      <c r="D11" s="27"/>
      <c r="E11" s="28">
        <f>+'CALCULO TARIFAS CC '!$U$45</f>
        <v>0.21917226713789348</v>
      </c>
      <c r="F11" s="29">
        <f t="shared" si="1"/>
        <v>86.134500000000003</v>
      </c>
      <c r="G11" s="291">
        <f t="shared" si="2"/>
        <v>18.88</v>
      </c>
      <c r="H11" s="211" t="s">
        <v>22</v>
      </c>
      <c r="I11" s="185" t="s">
        <v>76</v>
      </c>
      <c r="J11" s="338">
        <v>86.134500000000003</v>
      </c>
    </row>
    <row r="12" spans="1:10" outlineLevel="1" x14ac:dyDescent="0.35">
      <c r="A12" s="219">
        <f t="shared" si="3"/>
        <v>10</v>
      </c>
      <c r="B12" s="125" t="s">
        <v>14</v>
      </c>
      <c r="C12" s="27" t="str">
        <f t="shared" si="0"/>
        <v>6GBONTEX</v>
      </c>
      <c r="D12" s="27"/>
      <c r="E12" s="28">
        <f>+'CALCULO TARIFAS CC '!$U$45</f>
        <v>0.21917226713789348</v>
      </c>
      <c r="F12" s="29">
        <f t="shared" si="1"/>
        <v>0.98629999999999995</v>
      </c>
      <c r="G12" s="291">
        <f t="shared" si="2"/>
        <v>0.22</v>
      </c>
      <c r="H12" s="211" t="s">
        <v>22</v>
      </c>
      <c r="I12" s="185" t="s">
        <v>874</v>
      </c>
      <c r="J12" s="338">
        <v>0.98629999999999995</v>
      </c>
    </row>
    <row r="13" spans="1:10" outlineLevel="1" x14ac:dyDescent="0.35">
      <c r="A13" s="219">
        <f t="shared" si="3"/>
        <v>11</v>
      </c>
      <c r="B13" s="125" t="s">
        <v>14</v>
      </c>
      <c r="C13" s="27" t="str">
        <f t="shared" si="0"/>
        <v>6GCADASA</v>
      </c>
      <c r="D13" s="27"/>
      <c r="E13" s="28">
        <f>+'CALCULO TARIFAS CC '!$U$45</f>
        <v>0.21917226713789348</v>
      </c>
      <c r="F13" s="29">
        <f t="shared" si="1"/>
        <v>177.84460000000001</v>
      </c>
      <c r="G13" s="291">
        <f t="shared" si="2"/>
        <v>38.979999999999997</v>
      </c>
      <c r="H13" s="211" t="s">
        <v>22</v>
      </c>
      <c r="I13" s="185" t="s">
        <v>77</v>
      </c>
      <c r="J13" s="338">
        <v>177.84460000000001</v>
      </c>
    </row>
    <row r="14" spans="1:10" outlineLevel="1" x14ac:dyDescent="0.35">
      <c r="A14" s="219">
        <f t="shared" si="3"/>
        <v>12</v>
      </c>
      <c r="B14" s="125" t="s">
        <v>14</v>
      </c>
      <c r="C14" s="27" t="str">
        <f t="shared" si="0"/>
        <v>6GCALDERA</v>
      </c>
      <c r="D14" s="27"/>
      <c r="E14" s="28">
        <f>+'CALCULO TARIFAS CC '!$U$45</f>
        <v>0.21917226713789348</v>
      </c>
      <c r="F14" s="29">
        <f t="shared" si="1"/>
        <v>2.5348000000000002</v>
      </c>
      <c r="G14" s="291">
        <f t="shared" si="2"/>
        <v>0.56000000000000005</v>
      </c>
      <c r="H14" s="211" t="s">
        <v>22</v>
      </c>
      <c r="I14" s="185" t="s">
        <v>860</v>
      </c>
      <c r="J14" s="338">
        <v>2.5348000000000002</v>
      </c>
    </row>
    <row r="15" spans="1:10" outlineLevel="1" x14ac:dyDescent="0.35">
      <c r="A15" s="219">
        <f t="shared" si="3"/>
        <v>13</v>
      </c>
      <c r="B15" s="125" t="s">
        <v>14</v>
      </c>
      <c r="C15" s="27" t="str">
        <f t="shared" si="0"/>
        <v>6GCELSIACENT</v>
      </c>
      <c r="D15" s="27"/>
      <c r="E15" s="28">
        <f>+'CALCULO TARIFAS CC '!$U$45</f>
        <v>0.21917226713789348</v>
      </c>
      <c r="F15" s="29">
        <f t="shared" si="1"/>
        <v>264.017</v>
      </c>
      <c r="G15" s="291">
        <f t="shared" si="2"/>
        <v>57.87</v>
      </c>
      <c r="H15" s="211" t="s">
        <v>22</v>
      </c>
      <c r="I15" s="185" t="s">
        <v>78</v>
      </c>
      <c r="J15" s="338">
        <v>264.017</v>
      </c>
    </row>
    <row r="16" spans="1:10" outlineLevel="1" x14ac:dyDescent="0.35">
      <c r="A16" s="219">
        <f t="shared" si="3"/>
        <v>14</v>
      </c>
      <c r="B16" s="125" t="s">
        <v>14</v>
      </c>
      <c r="C16" s="27" t="str">
        <f t="shared" si="0"/>
        <v>6GCELSOLAR</v>
      </c>
      <c r="D16" s="27"/>
      <c r="E16" s="28">
        <f>+'CALCULO TARIFAS CC '!$U$45</f>
        <v>0.21917226713789348</v>
      </c>
      <c r="F16" s="29">
        <f t="shared" si="1"/>
        <v>4.8501000000000003</v>
      </c>
      <c r="G16" s="291">
        <f t="shared" si="2"/>
        <v>1.06</v>
      </c>
      <c r="H16" s="211" t="s">
        <v>22</v>
      </c>
      <c r="I16" s="185" t="s">
        <v>894</v>
      </c>
      <c r="J16" s="338">
        <v>4.8501000000000003</v>
      </c>
    </row>
    <row r="17" spans="1:10" outlineLevel="1" x14ac:dyDescent="0.35">
      <c r="A17" s="219">
        <f t="shared" si="3"/>
        <v>15</v>
      </c>
      <c r="B17" s="125" t="s">
        <v>14</v>
      </c>
      <c r="C17" s="27" t="str">
        <f t="shared" si="0"/>
        <v>6GCORPISTMO</v>
      </c>
      <c r="D17" s="27"/>
      <c r="E17" s="28">
        <f>+'CALCULO TARIFAS CC '!$U$45</f>
        <v>0.21917226713789348</v>
      </c>
      <c r="F17" s="29">
        <f t="shared" si="1"/>
        <v>1.2800000000000001E-2</v>
      </c>
      <c r="G17" s="291">
        <f t="shared" si="2"/>
        <v>0</v>
      </c>
      <c r="H17" s="211" t="s">
        <v>22</v>
      </c>
      <c r="I17" s="185" t="s">
        <v>900</v>
      </c>
      <c r="J17" s="338">
        <v>1.2800000000000001E-2</v>
      </c>
    </row>
    <row r="18" spans="1:10" outlineLevel="1" x14ac:dyDescent="0.35">
      <c r="A18" s="219">
        <f t="shared" si="3"/>
        <v>16</v>
      </c>
      <c r="B18" s="125" t="s">
        <v>14</v>
      </c>
      <c r="C18" s="27" t="str">
        <f t="shared" si="0"/>
        <v>6GDESHIDCORP</v>
      </c>
      <c r="D18" s="27"/>
      <c r="E18" s="28">
        <f>+'CALCULO TARIFAS CC '!$U$45</f>
        <v>0.21917226713789348</v>
      </c>
      <c r="F18" s="29">
        <f t="shared" si="1"/>
        <v>0.13900000000000001</v>
      </c>
      <c r="G18" s="291">
        <f t="shared" si="2"/>
        <v>0.03</v>
      </c>
      <c r="H18" s="211" t="s">
        <v>22</v>
      </c>
      <c r="I18" s="185" t="s">
        <v>845</v>
      </c>
      <c r="J18" s="338">
        <v>0.13900000000000001</v>
      </c>
    </row>
    <row r="19" spans="1:10" outlineLevel="1" x14ac:dyDescent="0.35">
      <c r="A19" s="219">
        <f t="shared" si="3"/>
        <v>17</v>
      </c>
      <c r="B19" s="125" t="s">
        <v>14</v>
      </c>
      <c r="C19" s="27" t="str">
        <f t="shared" si="0"/>
        <v>6GENELSOLAR</v>
      </c>
      <c r="D19" s="27"/>
      <c r="E19" s="28">
        <f>+'CALCULO TARIFAS CC '!$U$45</f>
        <v>0.21917226713789348</v>
      </c>
      <c r="F19" s="29">
        <f t="shared" si="1"/>
        <v>28.785900000000002</v>
      </c>
      <c r="G19" s="291">
        <f t="shared" si="2"/>
        <v>6.31</v>
      </c>
      <c r="H19" s="211" t="s">
        <v>22</v>
      </c>
      <c r="I19" s="185" t="s">
        <v>79</v>
      </c>
      <c r="J19" s="338">
        <v>28.785900000000002</v>
      </c>
    </row>
    <row r="20" spans="1:10" outlineLevel="1" x14ac:dyDescent="0.35">
      <c r="A20" s="219">
        <f t="shared" si="3"/>
        <v>18</v>
      </c>
      <c r="B20" s="125" t="s">
        <v>14</v>
      </c>
      <c r="C20" s="27" t="str">
        <f t="shared" si="0"/>
        <v>6GGANA</v>
      </c>
      <c r="D20" s="27"/>
      <c r="E20" s="28">
        <f>+'CALCULO TARIFAS CC '!$U$45</f>
        <v>0.21917226713789348</v>
      </c>
      <c r="F20" s="29">
        <f t="shared" si="1"/>
        <v>47</v>
      </c>
      <c r="G20" s="291">
        <f t="shared" si="2"/>
        <v>10.3</v>
      </c>
      <c r="H20" s="211" t="s">
        <v>22</v>
      </c>
      <c r="I20" s="185" t="s">
        <v>917</v>
      </c>
      <c r="J20" s="338">
        <v>47</v>
      </c>
    </row>
    <row r="21" spans="1:10" outlineLevel="1" x14ac:dyDescent="0.35">
      <c r="A21" s="219">
        <f t="shared" si="3"/>
        <v>19</v>
      </c>
      <c r="B21" s="125" t="s">
        <v>14</v>
      </c>
      <c r="C21" s="27" t="str">
        <f t="shared" si="0"/>
        <v>6GGENA</v>
      </c>
      <c r="D21" s="27"/>
      <c r="E21" s="28">
        <f>+'CALCULO TARIFAS CC '!$U$45</f>
        <v>0.21917226713789348</v>
      </c>
      <c r="F21" s="29">
        <f t="shared" si="1"/>
        <v>50.080599999999997</v>
      </c>
      <c r="G21" s="291">
        <f t="shared" si="2"/>
        <v>10.98</v>
      </c>
      <c r="H21" s="211" t="s">
        <v>22</v>
      </c>
      <c r="I21" s="185" t="s">
        <v>80</v>
      </c>
      <c r="J21" s="338">
        <v>50.080599999999997</v>
      </c>
    </row>
    <row r="22" spans="1:10" outlineLevel="1" x14ac:dyDescent="0.35">
      <c r="A22" s="219">
        <f t="shared" si="3"/>
        <v>20</v>
      </c>
      <c r="B22" s="125" t="s">
        <v>14</v>
      </c>
      <c r="C22" s="27" t="str">
        <f t="shared" si="0"/>
        <v>6GGENGATUN</v>
      </c>
      <c r="D22" s="27"/>
      <c r="E22" s="28">
        <f>+'CALCULO TARIFAS CC '!$U$45</f>
        <v>0.21917226713789348</v>
      </c>
      <c r="F22" s="29">
        <f t="shared" si="1"/>
        <v>989.39819999999997</v>
      </c>
      <c r="G22" s="291">
        <f t="shared" si="2"/>
        <v>216.85</v>
      </c>
      <c r="H22" s="211" t="s">
        <v>22</v>
      </c>
      <c r="I22" s="185" t="s">
        <v>906</v>
      </c>
      <c r="J22" s="338">
        <v>989.39819999999997</v>
      </c>
    </row>
    <row r="23" spans="1:10" outlineLevel="1" x14ac:dyDescent="0.35">
      <c r="A23" s="219">
        <f t="shared" si="3"/>
        <v>21</v>
      </c>
      <c r="B23" s="125" t="s">
        <v>14</v>
      </c>
      <c r="C23" s="27" t="str">
        <f t="shared" si="0"/>
        <v>6GGENISA</v>
      </c>
      <c r="D23" s="27"/>
      <c r="E23" s="28">
        <f>+'CALCULO TARIFAS CC '!$U$45</f>
        <v>0.21917226713789348</v>
      </c>
      <c r="F23" s="29">
        <f t="shared" si="1"/>
        <v>0.29249999999999998</v>
      </c>
      <c r="G23" s="291">
        <f t="shared" si="2"/>
        <v>0.06</v>
      </c>
      <c r="H23" s="211" t="s">
        <v>22</v>
      </c>
      <c r="I23" s="185" t="s">
        <v>958</v>
      </c>
      <c r="J23" s="338">
        <v>0.29249999999999998</v>
      </c>
    </row>
    <row r="24" spans="1:10" outlineLevel="1" x14ac:dyDescent="0.35">
      <c r="A24" s="219">
        <f t="shared" si="3"/>
        <v>22</v>
      </c>
      <c r="B24" s="125" t="s">
        <v>14</v>
      </c>
      <c r="C24" s="27" t="str">
        <f t="shared" si="0"/>
        <v>6GGENPED</v>
      </c>
      <c r="D24" s="27"/>
      <c r="E24" s="28">
        <f>+'CALCULO TARIFAS CC '!$U$45</f>
        <v>0.21917226713789348</v>
      </c>
      <c r="F24" s="29">
        <f t="shared" si="1"/>
        <v>4.0399999999999998E-2</v>
      </c>
      <c r="G24" s="291">
        <f t="shared" si="2"/>
        <v>0.01</v>
      </c>
      <c r="H24" s="211" t="s">
        <v>22</v>
      </c>
      <c r="I24" s="185" t="s">
        <v>81</v>
      </c>
      <c r="J24" s="338">
        <v>4.0399999999999998E-2</v>
      </c>
    </row>
    <row r="25" spans="1:10" outlineLevel="1" x14ac:dyDescent="0.35">
      <c r="A25" s="219">
        <f t="shared" si="3"/>
        <v>23</v>
      </c>
      <c r="B25" s="125" t="s">
        <v>14</v>
      </c>
      <c r="C25" s="27" t="str">
        <f t="shared" si="0"/>
        <v>6GGSAUSTRAL</v>
      </c>
      <c r="D25" s="27"/>
      <c r="E25" s="28">
        <f>+'CALCULO TARIFAS CC '!$U$45</f>
        <v>0.21917226713789348</v>
      </c>
      <c r="F25" s="29">
        <f t="shared" si="1"/>
        <v>12.5991</v>
      </c>
      <c r="G25" s="291">
        <f t="shared" si="2"/>
        <v>2.76</v>
      </c>
      <c r="H25" s="211" t="s">
        <v>22</v>
      </c>
      <c r="I25" s="185" t="s">
        <v>82</v>
      </c>
      <c r="J25" s="338">
        <v>12.5991</v>
      </c>
    </row>
    <row r="26" spans="1:10" outlineLevel="1" x14ac:dyDescent="0.35">
      <c r="A26" s="219">
        <f t="shared" si="3"/>
        <v>24</v>
      </c>
      <c r="B26" s="125" t="s">
        <v>14</v>
      </c>
      <c r="C26" s="27" t="str">
        <f t="shared" si="0"/>
        <v>6GGSOLPUERTO</v>
      </c>
      <c r="D26" s="27"/>
      <c r="E26" s="28">
        <f>+'CALCULO TARIFAS CC '!$U$45</f>
        <v>0.21917226713789348</v>
      </c>
      <c r="F26" s="29">
        <f t="shared" si="1"/>
        <v>8.8818000000000001</v>
      </c>
      <c r="G26" s="291">
        <f t="shared" si="2"/>
        <v>1.95</v>
      </c>
      <c r="H26" s="211" t="s">
        <v>22</v>
      </c>
      <c r="I26" s="185" t="s">
        <v>861</v>
      </c>
      <c r="J26" s="338">
        <v>8.8818000000000001</v>
      </c>
    </row>
    <row r="27" spans="1:10" outlineLevel="1" x14ac:dyDescent="0.35">
      <c r="A27" s="219">
        <f t="shared" si="3"/>
        <v>25</v>
      </c>
      <c r="B27" s="125" t="s">
        <v>14</v>
      </c>
      <c r="C27" s="27" t="str">
        <f t="shared" si="0"/>
        <v>6GHPIEDRA</v>
      </c>
      <c r="D27" s="27"/>
      <c r="E27" s="28">
        <f>+'CALCULO TARIFAS CC '!$U$45</f>
        <v>0.21917226713789348</v>
      </c>
      <c r="F27" s="29">
        <f t="shared" si="1"/>
        <v>1.9199999999999998E-2</v>
      </c>
      <c r="G27" s="291">
        <f t="shared" si="2"/>
        <v>0</v>
      </c>
      <c r="H27" s="211" t="s">
        <v>22</v>
      </c>
      <c r="I27" s="185" t="s">
        <v>959</v>
      </c>
      <c r="J27" s="338">
        <v>1.9199999999999998E-2</v>
      </c>
    </row>
    <row r="28" spans="1:10" outlineLevel="1" x14ac:dyDescent="0.35">
      <c r="A28" s="219">
        <f t="shared" si="3"/>
        <v>26</v>
      </c>
      <c r="B28" s="125" t="s">
        <v>14</v>
      </c>
      <c r="C28" s="27" t="str">
        <f t="shared" si="0"/>
        <v>6GHTERIBE</v>
      </c>
      <c r="D28" s="27"/>
      <c r="E28" s="28">
        <f>+'CALCULO TARIFAS CC '!$U$45</f>
        <v>0.21917226713789348</v>
      </c>
      <c r="F28" s="29">
        <f t="shared" si="1"/>
        <v>15.372299999999999</v>
      </c>
      <c r="G28" s="291">
        <f t="shared" si="2"/>
        <v>3.37</v>
      </c>
      <c r="H28" s="211" t="s">
        <v>22</v>
      </c>
      <c r="I28" s="185" t="s">
        <v>83</v>
      </c>
      <c r="J28" s="338">
        <v>15.372299999999999</v>
      </c>
    </row>
    <row r="29" spans="1:10" outlineLevel="1" x14ac:dyDescent="0.35">
      <c r="A29" s="219">
        <f t="shared" si="3"/>
        <v>27</v>
      </c>
      <c r="B29" s="125" t="s">
        <v>14</v>
      </c>
      <c r="C29" s="27" t="str">
        <f t="shared" si="0"/>
        <v>6GIDEALPMA</v>
      </c>
      <c r="D29" s="27"/>
      <c r="E29" s="28">
        <f>+'CALCULO TARIFAS CC '!$U$45</f>
        <v>0.21917226713789348</v>
      </c>
      <c r="F29" s="29">
        <f t="shared" si="1"/>
        <v>2.0594000000000001</v>
      </c>
      <c r="G29" s="291">
        <f t="shared" si="2"/>
        <v>0.45</v>
      </c>
      <c r="H29" s="211" t="s">
        <v>22</v>
      </c>
      <c r="I29" s="185" t="s">
        <v>918</v>
      </c>
      <c r="J29" s="338">
        <v>2.0594000000000001</v>
      </c>
    </row>
    <row r="30" spans="1:10" outlineLevel="1" x14ac:dyDescent="0.35">
      <c r="A30" s="219">
        <f t="shared" si="3"/>
        <v>28</v>
      </c>
      <c r="B30" s="125" t="s">
        <v>14</v>
      </c>
      <c r="C30" s="27" t="str">
        <f t="shared" si="0"/>
        <v>6GPAGREENENE</v>
      </c>
      <c r="D30" s="27"/>
      <c r="E30" s="28">
        <f>+'CALCULO TARIFAS CC '!$U$45</f>
        <v>0.21917226713789348</v>
      </c>
      <c r="F30" s="29">
        <f t="shared" si="1"/>
        <v>2.7597</v>
      </c>
      <c r="G30" s="291">
        <f t="shared" si="2"/>
        <v>0.6</v>
      </c>
      <c r="H30" s="211" t="s">
        <v>22</v>
      </c>
      <c r="I30" s="185" t="s">
        <v>84</v>
      </c>
      <c r="J30" s="338">
        <v>2.7597</v>
      </c>
    </row>
    <row r="31" spans="1:10" outlineLevel="1" x14ac:dyDescent="0.35">
      <c r="A31" s="219">
        <f t="shared" si="3"/>
        <v>29</v>
      </c>
      <c r="B31" s="125" t="s">
        <v>14</v>
      </c>
      <c r="C31" s="27" t="str">
        <f t="shared" si="0"/>
        <v>6GPAGREENPOW</v>
      </c>
      <c r="D31" s="27"/>
      <c r="E31" s="28">
        <f>+'CALCULO TARIFAS CC '!$U$45</f>
        <v>0.21917226713789348</v>
      </c>
      <c r="F31" s="29">
        <f t="shared" si="1"/>
        <v>4.3295000000000003</v>
      </c>
      <c r="G31" s="291">
        <f t="shared" si="2"/>
        <v>0.95</v>
      </c>
      <c r="H31" s="211" t="s">
        <v>22</v>
      </c>
      <c r="I31" s="185" t="s">
        <v>85</v>
      </c>
      <c r="J31" s="338">
        <v>4.3295000000000003</v>
      </c>
    </row>
    <row r="32" spans="1:10" outlineLevel="1" x14ac:dyDescent="0.35">
      <c r="A32" s="219">
        <f t="shared" si="3"/>
        <v>30</v>
      </c>
      <c r="B32" s="125" t="s">
        <v>14</v>
      </c>
      <c r="C32" s="27" t="str">
        <f t="shared" si="0"/>
        <v>6GPANAM</v>
      </c>
      <c r="D32" s="27"/>
      <c r="E32" s="28">
        <f>+'CALCULO TARIFAS CC '!$U$45</f>
        <v>0.21917226713789348</v>
      </c>
      <c r="F32" s="29">
        <f t="shared" si="1"/>
        <v>188.88409999999999</v>
      </c>
      <c r="G32" s="291">
        <f t="shared" si="2"/>
        <v>41.4</v>
      </c>
      <c r="H32" s="211" t="s">
        <v>22</v>
      </c>
      <c r="I32" s="185" t="s">
        <v>86</v>
      </c>
      <c r="J32" s="338">
        <v>188.88409999999999</v>
      </c>
    </row>
    <row r="33" spans="1:10" outlineLevel="1" x14ac:dyDescent="0.35">
      <c r="A33" s="219">
        <f t="shared" si="3"/>
        <v>31</v>
      </c>
      <c r="B33" s="125" t="s">
        <v>14</v>
      </c>
      <c r="C33" s="27" t="str">
        <f t="shared" si="0"/>
        <v>6GPANASOLAR</v>
      </c>
      <c r="D33" s="27"/>
      <c r="E33" s="28">
        <f>+'CALCULO TARIFAS CC '!$U$45</f>
        <v>0.21917226713789348</v>
      </c>
      <c r="F33" s="29">
        <f t="shared" si="1"/>
        <v>11.1577</v>
      </c>
      <c r="G33" s="291">
        <f t="shared" si="2"/>
        <v>2.4500000000000002</v>
      </c>
      <c r="H33" s="211" t="s">
        <v>22</v>
      </c>
      <c r="I33" s="185" t="s">
        <v>87</v>
      </c>
      <c r="J33" s="338">
        <v>11.1577</v>
      </c>
    </row>
    <row r="34" spans="1:10" outlineLevel="1" x14ac:dyDescent="0.35">
      <c r="A34" s="219">
        <f t="shared" si="3"/>
        <v>32</v>
      </c>
      <c r="B34" s="125" t="s">
        <v>14</v>
      </c>
      <c r="C34" s="27" t="str">
        <f t="shared" si="0"/>
        <v>6GPEDREGAL</v>
      </c>
      <c r="D34" s="27"/>
      <c r="E34" s="28">
        <f>+'CALCULO TARIFAS CC '!$U$45</f>
        <v>0.21917226713789348</v>
      </c>
      <c r="F34" s="29">
        <f t="shared" si="1"/>
        <v>98.784700000000001</v>
      </c>
      <c r="G34" s="291">
        <f t="shared" si="2"/>
        <v>21.65</v>
      </c>
      <c r="H34" s="211" t="s">
        <v>22</v>
      </c>
      <c r="I34" s="185" t="s">
        <v>88</v>
      </c>
      <c r="J34" s="338">
        <v>98.784700000000001</v>
      </c>
    </row>
    <row r="35" spans="1:10" outlineLevel="1" x14ac:dyDescent="0.35">
      <c r="A35" s="219">
        <f t="shared" si="3"/>
        <v>33</v>
      </c>
      <c r="B35" s="125" t="s">
        <v>14</v>
      </c>
      <c r="C35" s="27" t="str">
        <f t="shared" si="0"/>
        <v>6GPEDSOLPOW</v>
      </c>
      <c r="D35" s="27"/>
      <c r="E35" s="28">
        <f>+'CALCULO TARIFAS CC '!$U$45</f>
        <v>0.21917226713789348</v>
      </c>
      <c r="F35" s="29">
        <f t="shared" si="1"/>
        <v>4.8650000000000002</v>
      </c>
      <c r="G35" s="291">
        <f t="shared" si="2"/>
        <v>1.07</v>
      </c>
      <c r="H35" s="211" t="s">
        <v>22</v>
      </c>
      <c r="I35" s="185" t="s">
        <v>875</v>
      </c>
      <c r="J35" s="338">
        <v>4.8650000000000002</v>
      </c>
    </row>
    <row r="36" spans="1:10" outlineLevel="1" x14ac:dyDescent="0.35">
      <c r="A36" s="219">
        <f t="shared" si="3"/>
        <v>34</v>
      </c>
      <c r="B36" s="125" t="s">
        <v>14</v>
      </c>
      <c r="C36" s="27" t="str">
        <f t="shared" si="0"/>
        <v>6GPERLANORT</v>
      </c>
      <c r="D36" s="27"/>
      <c r="E36" s="28">
        <f>+'CALCULO TARIFAS CC '!$U$45</f>
        <v>0.21917226713789348</v>
      </c>
      <c r="F36" s="29">
        <f t="shared" si="1"/>
        <v>0.16</v>
      </c>
      <c r="G36" s="291">
        <f t="shared" si="2"/>
        <v>0.04</v>
      </c>
      <c r="H36" s="211" t="s">
        <v>22</v>
      </c>
      <c r="I36" s="185" t="s">
        <v>89</v>
      </c>
      <c r="J36" s="338">
        <v>0.16</v>
      </c>
    </row>
    <row r="37" spans="1:10" outlineLevel="1" x14ac:dyDescent="0.35">
      <c r="A37" s="219">
        <f t="shared" si="3"/>
        <v>35</v>
      </c>
      <c r="B37" s="125" t="s">
        <v>14</v>
      </c>
      <c r="C37" s="27" t="str">
        <f t="shared" si="0"/>
        <v>6GPERLASUR</v>
      </c>
      <c r="D37" s="27"/>
      <c r="E37" s="28">
        <f>+'CALCULO TARIFAS CC '!$U$45</f>
        <v>0.21917226713789348</v>
      </c>
      <c r="F37" s="29">
        <f t="shared" si="1"/>
        <v>0.14149999999999999</v>
      </c>
      <c r="G37" s="291">
        <f t="shared" si="2"/>
        <v>0.03</v>
      </c>
      <c r="H37" s="211" t="s">
        <v>22</v>
      </c>
      <c r="I37" s="185" t="s">
        <v>90</v>
      </c>
      <c r="J37" s="338">
        <v>0.14149999999999999</v>
      </c>
    </row>
    <row r="38" spans="1:10" outlineLevel="1" x14ac:dyDescent="0.35">
      <c r="A38" s="219">
        <f t="shared" si="3"/>
        <v>36</v>
      </c>
      <c r="B38" s="125" t="s">
        <v>14</v>
      </c>
      <c r="C38" s="27" t="str">
        <f t="shared" si="0"/>
        <v>6GPETOABRE</v>
      </c>
      <c r="D38" s="27"/>
      <c r="E38" s="28">
        <f>+'CALCULO TARIFAS CC '!$U$45</f>
        <v>0.21917226713789348</v>
      </c>
      <c r="F38" s="29">
        <f t="shared" si="1"/>
        <v>105.5157</v>
      </c>
      <c r="G38" s="291">
        <f t="shared" si="2"/>
        <v>23.13</v>
      </c>
      <c r="H38" s="211" t="s">
        <v>22</v>
      </c>
      <c r="I38" s="185" t="s">
        <v>895</v>
      </c>
      <c r="J38" s="338">
        <v>105.5157</v>
      </c>
    </row>
    <row r="39" spans="1:10" outlineLevel="1" x14ac:dyDescent="0.35">
      <c r="A39" s="219">
        <f t="shared" si="3"/>
        <v>37</v>
      </c>
      <c r="B39" s="125" t="s">
        <v>14</v>
      </c>
      <c r="C39" s="27" t="str">
        <f t="shared" si="0"/>
        <v>6GPHOTOBUSC</v>
      </c>
      <c r="D39" s="27"/>
      <c r="E39" s="28">
        <f>+'CALCULO TARIFAS CC '!$U$45</f>
        <v>0.21917226713789348</v>
      </c>
      <c r="F39" s="29">
        <f t="shared" si="1"/>
        <v>5.5880000000000001</v>
      </c>
      <c r="G39" s="291">
        <f t="shared" si="2"/>
        <v>1.22</v>
      </c>
      <c r="H39" s="211" t="s">
        <v>22</v>
      </c>
      <c r="I39" s="185" t="s">
        <v>887</v>
      </c>
      <c r="J39" s="338">
        <v>5.5880000000000001</v>
      </c>
    </row>
    <row r="40" spans="1:10" outlineLevel="1" x14ac:dyDescent="0.35">
      <c r="A40" s="219">
        <f t="shared" si="3"/>
        <v>38</v>
      </c>
      <c r="B40" s="125" t="s">
        <v>14</v>
      </c>
      <c r="C40" s="27" t="str">
        <f t="shared" si="0"/>
        <v>6GPHOTODEVC</v>
      </c>
      <c r="D40" s="27"/>
      <c r="E40" s="28">
        <f>+'CALCULO TARIFAS CC '!$U$45</f>
        <v>0.21917226713789348</v>
      </c>
      <c r="F40" s="29">
        <f t="shared" si="1"/>
        <v>6.2445000000000004</v>
      </c>
      <c r="G40" s="291">
        <f t="shared" si="2"/>
        <v>1.37</v>
      </c>
      <c r="H40" s="211" t="s">
        <v>22</v>
      </c>
      <c r="I40" s="185" t="s">
        <v>91</v>
      </c>
      <c r="J40" s="338">
        <v>6.2445000000000004</v>
      </c>
    </row>
    <row r="41" spans="1:10" outlineLevel="1" x14ac:dyDescent="0.35">
      <c r="A41" s="219">
        <f t="shared" si="3"/>
        <v>39</v>
      </c>
      <c r="B41" s="125" t="s">
        <v>14</v>
      </c>
      <c r="C41" s="27" t="str">
        <f t="shared" si="0"/>
        <v>6GPHOTOINVC</v>
      </c>
      <c r="D41" s="27"/>
      <c r="E41" s="28">
        <f>+'CALCULO TARIFAS CC '!$U$45</f>
        <v>0.21917226713789348</v>
      </c>
      <c r="F41" s="29">
        <f t="shared" si="1"/>
        <v>5.6357999999999997</v>
      </c>
      <c r="G41" s="291">
        <f t="shared" si="2"/>
        <v>1.24</v>
      </c>
      <c r="H41" s="211" t="s">
        <v>22</v>
      </c>
      <c r="I41" s="185" t="s">
        <v>92</v>
      </c>
      <c r="J41" s="338">
        <v>5.6357999999999997</v>
      </c>
    </row>
    <row r="42" spans="1:10" outlineLevel="1" x14ac:dyDescent="0.35">
      <c r="A42" s="219">
        <f t="shared" si="3"/>
        <v>40</v>
      </c>
      <c r="B42" s="125" t="s">
        <v>14</v>
      </c>
      <c r="C42" s="27" t="str">
        <f t="shared" si="0"/>
        <v>6GPHOTOOPEC</v>
      </c>
      <c r="D42" s="27"/>
      <c r="E42" s="28">
        <f>+'CALCULO TARIFAS CC '!$U$45</f>
        <v>0.21917226713789348</v>
      </c>
      <c r="F42" s="29">
        <f t="shared" si="1"/>
        <v>5.5187999999999997</v>
      </c>
      <c r="G42" s="291">
        <f t="shared" si="2"/>
        <v>1.21</v>
      </c>
      <c r="H42" s="211" t="s">
        <v>22</v>
      </c>
      <c r="I42" s="185" t="s">
        <v>888</v>
      </c>
      <c r="J42" s="338">
        <v>5.5187999999999997</v>
      </c>
    </row>
    <row r="43" spans="1:10" outlineLevel="1" x14ac:dyDescent="0.35">
      <c r="A43" s="219">
        <f t="shared" si="3"/>
        <v>41</v>
      </c>
      <c r="B43" s="125" t="s">
        <v>14</v>
      </c>
      <c r="C43" s="27" t="str">
        <f t="shared" si="0"/>
        <v>6GPHOTOVENC</v>
      </c>
      <c r="D43" s="27"/>
      <c r="E43" s="28">
        <f>+'CALCULO TARIFAS CC '!$U$45</f>
        <v>0.21917226713789348</v>
      </c>
      <c r="F43" s="29">
        <f t="shared" si="1"/>
        <v>6.1810999999999998</v>
      </c>
      <c r="G43" s="291">
        <f t="shared" si="2"/>
        <v>1.35</v>
      </c>
      <c r="H43" s="211" t="s">
        <v>22</v>
      </c>
      <c r="I43" s="185" t="s">
        <v>889</v>
      </c>
      <c r="J43" s="338">
        <v>6.1810999999999998</v>
      </c>
    </row>
    <row r="44" spans="1:10" outlineLevel="1" x14ac:dyDescent="0.35">
      <c r="A44" s="219">
        <f t="shared" si="3"/>
        <v>42</v>
      </c>
      <c r="B44" s="125" t="s">
        <v>14</v>
      </c>
      <c r="C44" s="27" t="str">
        <f t="shared" si="0"/>
        <v>6GRCHICO</v>
      </c>
      <c r="D44" s="27"/>
      <c r="E44" s="28">
        <f>+'CALCULO TARIFAS CC '!$U$45</f>
        <v>0.21917226713789348</v>
      </c>
      <c r="F44" s="29">
        <f t="shared" si="1"/>
        <v>0.24890000000000001</v>
      </c>
      <c r="G44" s="291">
        <f t="shared" si="2"/>
        <v>0.05</v>
      </c>
      <c r="H44" s="211" t="s">
        <v>22</v>
      </c>
      <c r="I44" s="185" t="s">
        <v>93</v>
      </c>
      <c r="J44" s="338">
        <v>0.24890000000000001</v>
      </c>
    </row>
    <row r="45" spans="1:10" outlineLevel="1" x14ac:dyDescent="0.35">
      <c r="A45" s="219">
        <f t="shared" si="3"/>
        <v>43</v>
      </c>
      <c r="B45" s="125" t="s">
        <v>14</v>
      </c>
      <c r="C45" s="27" t="str">
        <f t="shared" si="0"/>
        <v>6GSBOQUERON</v>
      </c>
      <c r="D45" s="27"/>
      <c r="E45" s="28">
        <f>+'CALCULO TARIFAS CC '!$U$45</f>
        <v>0.21917226713789348</v>
      </c>
      <c r="F45" s="29">
        <f t="shared" si="1"/>
        <v>3.2627999999999999</v>
      </c>
      <c r="G45" s="291">
        <f t="shared" si="2"/>
        <v>0.72</v>
      </c>
      <c r="H45" s="211" t="s">
        <v>22</v>
      </c>
      <c r="I45" s="185" t="s">
        <v>94</v>
      </c>
      <c r="J45" s="338">
        <v>3.2627999999999999</v>
      </c>
    </row>
    <row r="46" spans="1:10" outlineLevel="1" x14ac:dyDescent="0.35">
      <c r="A46" s="219">
        <f t="shared" si="3"/>
        <v>44</v>
      </c>
      <c r="B46" s="125" t="s">
        <v>14</v>
      </c>
      <c r="C46" s="27" t="str">
        <f t="shared" si="0"/>
        <v>6GSPARKLEPW</v>
      </c>
      <c r="D46" s="27"/>
      <c r="E46" s="28">
        <f>+'CALCULO TARIFAS CC '!$U$45</f>
        <v>0.21917226713789348</v>
      </c>
      <c r="F46" s="29">
        <f t="shared" si="1"/>
        <v>85.482900000000001</v>
      </c>
      <c r="G46" s="291">
        <f t="shared" si="2"/>
        <v>18.739999999999998</v>
      </c>
      <c r="H46" s="211" t="s">
        <v>22</v>
      </c>
      <c r="I46" s="185" t="s">
        <v>95</v>
      </c>
      <c r="J46" s="338">
        <v>85.482900000000001</v>
      </c>
    </row>
    <row r="47" spans="1:10" outlineLevel="1" x14ac:dyDescent="0.35">
      <c r="A47" s="219">
        <f t="shared" si="3"/>
        <v>45</v>
      </c>
      <c r="B47" s="125" t="s">
        <v>14</v>
      </c>
      <c r="C47" s="27" t="str">
        <f t="shared" si="0"/>
        <v>6GTECNISOL1</v>
      </c>
      <c r="D47" s="27"/>
      <c r="E47" s="28">
        <f>+'CALCULO TARIFAS CC '!$U$45</f>
        <v>0.21917226713789348</v>
      </c>
      <c r="F47" s="29">
        <f t="shared" si="1"/>
        <v>5.4116999999999997</v>
      </c>
      <c r="G47" s="291">
        <f t="shared" si="2"/>
        <v>1.19</v>
      </c>
      <c r="H47" s="211" t="s">
        <v>22</v>
      </c>
      <c r="I47" s="185" t="s">
        <v>96</v>
      </c>
      <c r="J47" s="338">
        <v>5.4116999999999997</v>
      </c>
    </row>
    <row r="48" spans="1:10" outlineLevel="1" x14ac:dyDescent="0.35">
      <c r="A48" s="219">
        <f t="shared" si="3"/>
        <v>46</v>
      </c>
      <c r="B48" s="125" t="s">
        <v>14</v>
      </c>
      <c r="C48" s="27" t="str">
        <f t="shared" si="0"/>
        <v>6GTECNISOL2</v>
      </c>
      <c r="D48" s="27"/>
      <c r="E48" s="28">
        <f>+'CALCULO TARIFAS CC '!$U$45</f>
        <v>0.21917226713789348</v>
      </c>
      <c r="F48" s="29">
        <f t="shared" si="1"/>
        <v>6.2321</v>
      </c>
      <c r="G48" s="291">
        <f t="shared" si="2"/>
        <v>1.37</v>
      </c>
      <c r="H48" s="211" t="s">
        <v>22</v>
      </c>
      <c r="I48" s="185" t="s">
        <v>97</v>
      </c>
      <c r="J48" s="338">
        <v>6.2321</v>
      </c>
    </row>
    <row r="49" spans="1:10" outlineLevel="1" x14ac:dyDescent="0.35">
      <c r="A49" s="219">
        <f t="shared" si="3"/>
        <v>47</v>
      </c>
      <c r="B49" s="125" t="s">
        <v>14</v>
      </c>
      <c r="C49" s="27" t="str">
        <f t="shared" si="0"/>
        <v>6GTECNISOL3</v>
      </c>
      <c r="D49" s="27"/>
      <c r="E49" s="28">
        <f>+'CALCULO TARIFAS CC '!$U$45</f>
        <v>0.21917226713789348</v>
      </c>
      <c r="F49" s="29">
        <f t="shared" si="1"/>
        <v>5.6868999999999996</v>
      </c>
      <c r="G49" s="291">
        <f t="shared" si="2"/>
        <v>1.25</v>
      </c>
      <c r="H49" s="211" t="s">
        <v>22</v>
      </c>
      <c r="I49" s="185" t="s">
        <v>98</v>
      </c>
      <c r="J49" s="338">
        <v>5.6868999999999996</v>
      </c>
    </row>
    <row r="50" spans="1:10" outlineLevel="1" x14ac:dyDescent="0.35">
      <c r="A50" s="219">
        <f t="shared" si="3"/>
        <v>48</v>
      </c>
      <c r="B50" s="125" t="s">
        <v>14</v>
      </c>
      <c r="C50" s="27" t="str">
        <f t="shared" si="0"/>
        <v>6GTECNISOL4</v>
      </c>
      <c r="D50" s="27"/>
      <c r="E50" s="28">
        <f>+'CALCULO TARIFAS CC '!$U$45</f>
        <v>0.21917226713789348</v>
      </c>
      <c r="F50" s="29">
        <f t="shared" si="1"/>
        <v>5.7594000000000003</v>
      </c>
      <c r="G50" s="291">
        <f t="shared" si="2"/>
        <v>1.26</v>
      </c>
      <c r="H50" s="211" t="s">
        <v>22</v>
      </c>
      <c r="I50" s="185" t="s">
        <v>99</v>
      </c>
      <c r="J50" s="338">
        <v>5.7594000000000003</v>
      </c>
    </row>
    <row r="51" spans="1:10" outlineLevel="1" x14ac:dyDescent="0.35">
      <c r="A51" s="219">
        <f t="shared" si="3"/>
        <v>49</v>
      </c>
      <c r="B51" s="125" t="s">
        <v>14</v>
      </c>
      <c r="C51" s="27" t="str">
        <f t="shared" si="0"/>
        <v>6GUEPPME2</v>
      </c>
      <c r="D51" s="27"/>
      <c r="E51" s="28">
        <f>+'CALCULO TARIFAS CC '!$U$45</f>
        <v>0.21917226713789348</v>
      </c>
      <c r="F51" s="29">
        <f t="shared" si="1"/>
        <v>830.8768</v>
      </c>
      <c r="G51" s="291">
        <f t="shared" si="2"/>
        <v>182.11</v>
      </c>
      <c r="H51" s="211" t="s">
        <v>22</v>
      </c>
      <c r="I51" s="185" t="s">
        <v>100</v>
      </c>
      <c r="J51" s="338">
        <v>830.8768</v>
      </c>
    </row>
    <row r="52" spans="1:10" outlineLevel="1" x14ac:dyDescent="0.35">
      <c r="A52" s="219">
        <f t="shared" si="3"/>
        <v>50</v>
      </c>
      <c r="B52" s="125" t="s">
        <v>14</v>
      </c>
      <c r="C52" s="27" t="str">
        <f t="shared" si="0"/>
        <v>6UACETIOX</v>
      </c>
      <c r="D52" s="27"/>
      <c r="E52" s="28">
        <f>+'CALCULO TARIFAS CC '!$U$45</f>
        <v>0.21917226713789348</v>
      </c>
      <c r="F52" s="29">
        <f t="shared" si="1"/>
        <v>1110.5152</v>
      </c>
      <c r="G52" s="291">
        <f t="shared" si="2"/>
        <v>243.39</v>
      </c>
      <c r="H52" s="211" t="s">
        <v>22</v>
      </c>
      <c r="I52" s="185" t="s">
        <v>101</v>
      </c>
      <c r="J52" s="338">
        <v>1110.5152</v>
      </c>
    </row>
    <row r="53" spans="1:10" outlineLevel="1" x14ac:dyDescent="0.35">
      <c r="A53" s="219">
        <f t="shared" si="3"/>
        <v>51</v>
      </c>
      <c r="B53" s="125" t="s">
        <v>14</v>
      </c>
      <c r="C53" s="27" t="str">
        <f t="shared" si="0"/>
        <v>6UACMARRI97</v>
      </c>
      <c r="D53" s="27"/>
      <c r="E53" s="28">
        <f>+'CALCULO TARIFAS CC '!$U$45</f>
        <v>0.21917226713789348</v>
      </c>
      <c r="F53" s="29">
        <f t="shared" si="1"/>
        <v>131.7886</v>
      </c>
      <c r="G53" s="291">
        <f t="shared" si="2"/>
        <v>28.88</v>
      </c>
      <c r="H53" s="211" t="s">
        <v>22</v>
      </c>
      <c r="I53" s="185" t="s">
        <v>102</v>
      </c>
      <c r="J53" s="338">
        <v>131.7886</v>
      </c>
    </row>
    <row r="54" spans="1:10" outlineLevel="1" x14ac:dyDescent="0.35">
      <c r="A54" s="219">
        <f t="shared" si="3"/>
        <v>52</v>
      </c>
      <c r="B54" s="125" t="s">
        <v>14</v>
      </c>
      <c r="C54" s="27" t="str">
        <f t="shared" si="0"/>
        <v>6UAGCEDICAR</v>
      </c>
      <c r="D54" s="27"/>
      <c r="E54" s="28">
        <f>+'CALCULO TARIFAS CC '!$U$45</f>
        <v>0.21917226713789348</v>
      </c>
      <c r="F54" s="29">
        <f t="shared" si="1"/>
        <v>212.5634</v>
      </c>
      <c r="G54" s="291">
        <f t="shared" si="2"/>
        <v>46.59</v>
      </c>
      <c r="H54" s="211" t="s">
        <v>22</v>
      </c>
      <c r="I54" s="185" t="s">
        <v>103</v>
      </c>
      <c r="J54" s="338">
        <v>212.5634</v>
      </c>
    </row>
    <row r="55" spans="1:10" outlineLevel="1" x14ac:dyDescent="0.35">
      <c r="A55" s="219">
        <f t="shared" si="3"/>
        <v>53</v>
      </c>
      <c r="B55" s="125" t="s">
        <v>14</v>
      </c>
      <c r="C55" s="27" t="str">
        <f t="shared" si="0"/>
        <v>6UAGROIND</v>
      </c>
      <c r="D55" s="27"/>
      <c r="E55" s="28">
        <f>+'CALCULO TARIFAS CC '!$U$45</f>
        <v>0.21917226713789348</v>
      </c>
      <c r="F55" s="29">
        <f t="shared" si="1"/>
        <v>295.91950000000003</v>
      </c>
      <c r="G55" s="291">
        <f t="shared" si="2"/>
        <v>64.86</v>
      </c>
      <c r="H55" s="211" t="s">
        <v>22</v>
      </c>
      <c r="I55" s="185" t="s">
        <v>104</v>
      </c>
      <c r="J55" s="338">
        <v>295.91950000000003</v>
      </c>
    </row>
    <row r="56" spans="1:10" outlineLevel="1" x14ac:dyDescent="0.35">
      <c r="A56" s="219">
        <f t="shared" si="3"/>
        <v>54</v>
      </c>
      <c r="B56" s="125" t="s">
        <v>14</v>
      </c>
      <c r="C56" s="27" t="str">
        <f t="shared" si="0"/>
        <v>6UAHUEFER85</v>
      </c>
      <c r="D56" s="27"/>
      <c r="E56" s="28">
        <f>+'CALCULO TARIFAS CC '!$U$45</f>
        <v>0.21917226713789348</v>
      </c>
      <c r="F56" s="29">
        <f t="shared" si="1"/>
        <v>82.198599999999999</v>
      </c>
      <c r="G56" s="291">
        <f t="shared" si="2"/>
        <v>18.02</v>
      </c>
      <c r="H56" s="211" t="s">
        <v>22</v>
      </c>
      <c r="I56" s="185" t="s">
        <v>105</v>
      </c>
      <c r="J56" s="338">
        <v>82.198599999999999</v>
      </c>
    </row>
    <row r="57" spans="1:10" outlineLevel="1" x14ac:dyDescent="0.35">
      <c r="A57" s="219">
        <f t="shared" si="3"/>
        <v>55</v>
      </c>
      <c r="B57" s="125" t="s">
        <v>14</v>
      </c>
      <c r="C57" s="27" t="str">
        <f t="shared" si="0"/>
        <v>6UALICAPCEDI</v>
      </c>
      <c r="D57" s="27"/>
      <c r="E57" s="28">
        <f>+'CALCULO TARIFAS CC '!$U$45</f>
        <v>0.21917226713789348</v>
      </c>
      <c r="F57" s="29">
        <f t="shared" si="1"/>
        <v>89.705100000000002</v>
      </c>
      <c r="G57" s="291">
        <f t="shared" si="2"/>
        <v>19.66</v>
      </c>
      <c r="H57" s="211" t="s">
        <v>22</v>
      </c>
      <c r="I57" s="185" t="s">
        <v>106</v>
      </c>
      <c r="J57" s="338">
        <v>89.705100000000002</v>
      </c>
    </row>
    <row r="58" spans="1:10" outlineLevel="1" x14ac:dyDescent="0.35">
      <c r="A58" s="219">
        <f t="shared" si="3"/>
        <v>56</v>
      </c>
      <c r="B58" s="125" t="s">
        <v>14</v>
      </c>
      <c r="C58" s="27" t="str">
        <f t="shared" si="0"/>
        <v>6UALICAPPLAN</v>
      </c>
      <c r="D58" s="27"/>
      <c r="E58" s="28">
        <f>+'CALCULO TARIFAS CC '!$U$45</f>
        <v>0.21917226713789348</v>
      </c>
      <c r="F58" s="29">
        <f t="shared" si="1"/>
        <v>384.09739999999999</v>
      </c>
      <c r="G58" s="291">
        <f t="shared" si="2"/>
        <v>84.18</v>
      </c>
      <c r="H58" s="211" t="s">
        <v>22</v>
      </c>
      <c r="I58" s="185" t="s">
        <v>107</v>
      </c>
      <c r="J58" s="338">
        <v>384.09739999999999</v>
      </c>
    </row>
    <row r="59" spans="1:10" outlineLevel="1" x14ac:dyDescent="0.35">
      <c r="A59" s="219">
        <f t="shared" si="3"/>
        <v>57</v>
      </c>
      <c r="B59" s="125" t="s">
        <v>14</v>
      </c>
      <c r="C59" s="27" t="str">
        <f t="shared" si="0"/>
        <v>6UALMACENAJE</v>
      </c>
      <c r="D59" s="27"/>
      <c r="E59" s="28">
        <f>+'CALCULO TARIFAS CC '!$U$45</f>
        <v>0.21917226713789348</v>
      </c>
      <c r="F59" s="29">
        <f t="shared" si="1"/>
        <v>50.449199999999998</v>
      </c>
      <c r="G59" s="291">
        <f t="shared" si="2"/>
        <v>11.06</v>
      </c>
      <c r="H59" s="211" t="s">
        <v>22</v>
      </c>
      <c r="I59" s="185" t="s">
        <v>108</v>
      </c>
      <c r="J59" s="338">
        <v>50.449199999999998</v>
      </c>
    </row>
    <row r="60" spans="1:10" outlineLevel="1" x14ac:dyDescent="0.35">
      <c r="A60" s="219">
        <f t="shared" si="3"/>
        <v>58</v>
      </c>
      <c r="B60" s="125" t="s">
        <v>14</v>
      </c>
      <c r="C60" s="27" t="str">
        <f t="shared" si="0"/>
        <v>6UANCLASM1</v>
      </c>
      <c r="D60" s="27"/>
      <c r="E60" s="28">
        <f>+'CALCULO TARIFAS CC '!$U$45</f>
        <v>0.21917226713789348</v>
      </c>
      <c r="F60" s="29">
        <f t="shared" si="1"/>
        <v>54.7376</v>
      </c>
      <c r="G60" s="291">
        <f t="shared" si="2"/>
        <v>12</v>
      </c>
      <c r="H60" s="211" t="s">
        <v>22</v>
      </c>
      <c r="I60" s="185" t="s">
        <v>109</v>
      </c>
      <c r="J60" s="338">
        <v>54.7376</v>
      </c>
    </row>
    <row r="61" spans="1:10" outlineLevel="1" x14ac:dyDescent="0.35">
      <c r="A61" s="219">
        <f t="shared" si="3"/>
        <v>59</v>
      </c>
      <c r="B61" s="125" t="s">
        <v>14</v>
      </c>
      <c r="C61" s="27" t="str">
        <f t="shared" si="0"/>
        <v>6UANCLASM2</v>
      </c>
      <c r="D61" s="27"/>
      <c r="E61" s="28">
        <f>+'CALCULO TARIFAS CC '!$U$45</f>
        <v>0.21917226713789348</v>
      </c>
      <c r="F61" s="29">
        <f t="shared" si="1"/>
        <v>110.4354</v>
      </c>
      <c r="G61" s="291">
        <f t="shared" si="2"/>
        <v>24.2</v>
      </c>
      <c r="H61" s="211" t="s">
        <v>22</v>
      </c>
      <c r="I61" s="185" t="s">
        <v>110</v>
      </c>
      <c r="J61" s="338">
        <v>110.4354</v>
      </c>
    </row>
    <row r="62" spans="1:10" outlineLevel="1" x14ac:dyDescent="0.35">
      <c r="A62" s="219">
        <f t="shared" si="3"/>
        <v>60</v>
      </c>
      <c r="B62" s="125" t="s">
        <v>14</v>
      </c>
      <c r="C62" s="27" t="str">
        <f t="shared" si="0"/>
        <v>6UARCATA</v>
      </c>
      <c r="D62" s="27"/>
      <c r="E62" s="28">
        <f>+'CALCULO TARIFAS CC '!$U$45</f>
        <v>0.21917226713789348</v>
      </c>
      <c r="F62" s="29">
        <f t="shared" si="1"/>
        <v>133.47669999999999</v>
      </c>
      <c r="G62" s="291">
        <f t="shared" si="2"/>
        <v>29.25</v>
      </c>
      <c r="H62" s="211" t="s">
        <v>22</v>
      </c>
      <c r="I62" s="185" t="s">
        <v>111</v>
      </c>
      <c r="J62" s="338">
        <v>133.47669999999999</v>
      </c>
    </row>
    <row r="63" spans="1:10" outlineLevel="1" x14ac:dyDescent="0.35">
      <c r="A63" s="219">
        <f t="shared" si="3"/>
        <v>61</v>
      </c>
      <c r="B63" s="125" t="s">
        <v>14</v>
      </c>
      <c r="C63" s="27" t="str">
        <f t="shared" si="0"/>
        <v>6UARCEALIANZ</v>
      </c>
      <c r="D63" s="27"/>
      <c r="E63" s="28">
        <f>+'CALCULO TARIFAS CC '!$U$45</f>
        <v>0.21917226713789348</v>
      </c>
      <c r="F63" s="29">
        <f t="shared" si="1"/>
        <v>29.976099999999999</v>
      </c>
      <c r="G63" s="291">
        <f t="shared" si="2"/>
        <v>6.57</v>
      </c>
      <c r="H63" s="211" t="s">
        <v>22</v>
      </c>
      <c r="I63" s="185" t="s">
        <v>112</v>
      </c>
      <c r="J63" s="338">
        <v>29.976099999999999</v>
      </c>
    </row>
    <row r="64" spans="1:10" outlineLevel="1" x14ac:dyDescent="0.35">
      <c r="A64" s="219">
        <f t="shared" si="3"/>
        <v>62</v>
      </c>
      <c r="B64" s="125" t="s">
        <v>14</v>
      </c>
      <c r="C64" s="27" t="str">
        <f t="shared" si="0"/>
        <v>6UARCEAV_P</v>
      </c>
      <c r="D64" s="27"/>
      <c r="E64" s="28">
        <f>+'CALCULO TARIFAS CC '!$U$45</f>
        <v>0.21917226713789348</v>
      </c>
      <c r="F64" s="29">
        <f t="shared" si="1"/>
        <v>360.69479999999999</v>
      </c>
      <c r="G64" s="291">
        <f t="shared" si="2"/>
        <v>79.05</v>
      </c>
      <c r="H64" s="211" t="s">
        <v>22</v>
      </c>
      <c r="I64" s="185" t="s">
        <v>113</v>
      </c>
      <c r="J64" s="338">
        <v>360.69479999999999</v>
      </c>
    </row>
    <row r="65" spans="1:10" outlineLevel="1" x14ac:dyDescent="0.35">
      <c r="A65" s="219">
        <f t="shared" si="3"/>
        <v>63</v>
      </c>
      <c r="B65" s="125" t="s">
        <v>14</v>
      </c>
      <c r="C65" s="27" t="str">
        <f t="shared" si="0"/>
        <v>6UARCELAMESA</v>
      </c>
      <c r="D65" s="27"/>
      <c r="E65" s="28">
        <f>+'CALCULO TARIFAS CC '!$U$45</f>
        <v>0.21917226713789348</v>
      </c>
      <c r="F65" s="29">
        <f t="shared" si="1"/>
        <v>60.527099999999997</v>
      </c>
      <c r="G65" s="291">
        <f t="shared" si="2"/>
        <v>13.27</v>
      </c>
      <c r="H65" s="211" t="s">
        <v>22</v>
      </c>
      <c r="I65" s="185" t="s">
        <v>114</v>
      </c>
      <c r="J65" s="338">
        <v>60.527099999999997</v>
      </c>
    </row>
    <row r="66" spans="1:10" outlineLevel="1" x14ac:dyDescent="0.35">
      <c r="A66" s="219">
        <f t="shared" si="3"/>
        <v>64</v>
      </c>
      <c r="B66" s="125" t="s">
        <v>14</v>
      </c>
      <c r="C66" s="27" t="str">
        <f t="shared" si="0"/>
        <v>6UARCENEV60</v>
      </c>
      <c r="D66" s="27"/>
      <c r="E66" s="28">
        <f>+'CALCULO TARIFAS CC '!$U$45</f>
        <v>0.21917226713789348</v>
      </c>
      <c r="F66" s="29">
        <f t="shared" si="1"/>
        <v>180.68549999999999</v>
      </c>
      <c r="G66" s="291">
        <f t="shared" si="2"/>
        <v>39.6</v>
      </c>
      <c r="H66" s="211" t="s">
        <v>22</v>
      </c>
      <c r="I66" s="185" t="s">
        <v>115</v>
      </c>
      <c r="J66" s="338">
        <v>180.68549999999999</v>
      </c>
    </row>
    <row r="67" spans="1:10" outlineLevel="1" x14ac:dyDescent="0.35">
      <c r="A67" s="219">
        <f t="shared" si="3"/>
        <v>65</v>
      </c>
      <c r="B67" s="125" t="s">
        <v>14</v>
      </c>
      <c r="C67" s="27" t="str">
        <f t="shared" ref="C67:C130" si="4">UPPER(I67)</f>
        <v>6UARCEPERU33</v>
      </c>
      <c r="D67" s="27"/>
      <c r="E67" s="28">
        <f>+'CALCULO TARIFAS CC '!$U$45</f>
        <v>0.21917226713789348</v>
      </c>
      <c r="F67" s="29">
        <f t="shared" ref="F67:F130" si="5">ROUND(J67,4)</f>
        <v>53.078099999999999</v>
      </c>
      <c r="G67" s="291">
        <f t="shared" si="2"/>
        <v>11.63</v>
      </c>
      <c r="H67" s="211" t="s">
        <v>22</v>
      </c>
      <c r="I67" s="185" t="s">
        <v>116</v>
      </c>
      <c r="J67" s="338">
        <v>53.078099999999999</v>
      </c>
    </row>
    <row r="68" spans="1:10" outlineLevel="1" x14ac:dyDescent="0.35">
      <c r="A68" s="219">
        <f t="shared" si="3"/>
        <v>66</v>
      </c>
      <c r="B68" s="125" t="s">
        <v>14</v>
      </c>
      <c r="C68" s="27" t="str">
        <f t="shared" si="4"/>
        <v>6UARCERADIAL</v>
      </c>
      <c r="D68" s="27"/>
      <c r="E68" s="28">
        <f>+'CALCULO TARIFAS CC '!$U$45</f>
        <v>0.21917226713789348</v>
      </c>
      <c r="F68" s="29">
        <f t="shared" si="5"/>
        <v>1034.3356000000001</v>
      </c>
      <c r="G68" s="291">
        <f t="shared" ref="G68:G131" si="6">ROUND(F68*E68,2)</f>
        <v>226.7</v>
      </c>
      <c r="H68" s="211" t="s">
        <v>22</v>
      </c>
      <c r="I68" s="185" t="s">
        <v>117</v>
      </c>
      <c r="J68" s="338">
        <v>1034.3356000000001</v>
      </c>
    </row>
    <row r="69" spans="1:10" outlineLevel="1" x14ac:dyDescent="0.35">
      <c r="A69" s="219">
        <f t="shared" ref="A69:A132" si="7">A68+1</f>
        <v>67</v>
      </c>
      <c r="B69" s="125" t="s">
        <v>14</v>
      </c>
      <c r="C69" s="27" t="str">
        <f t="shared" si="4"/>
        <v>6UARGOS</v>
      </c>
      <c r="D69" s="27"/>
      <c r="E69" s="28">
        <f>+'CALCULO TARIFAS CC '!$U$45</f>
        <v>0.21917226713789348</v>
      </c>
      <c r="F69" s="29">
        <f t="shared" si="5"/>
        <v>1642.6233</v>
      </c>
      <c r="G69" s="291">
        <f t="shared" si="6"/>
        <v>360.02</v>
      </c>
      <c r="H69" s="211" t="s">
        <v>22</v>
      </c>
      <c r="I69" s="185" t="s">
        <v>118</v>
      </c>
      <c r="J69" s="338">
        <v>1642.6233</v>
      </c>
    </row>
    <row r="70" spans="1:10" outlineLevel="1" x14ac:dyDescent="0.35">
      <c r="A70" s="219">
        <f t="shared" si="7"/>
        <v>68</v>
      </c>
      <c r="B70" s="125" t="s">
        <v>14</v>
      </c>
      <c r="C70" s="27" t="str">
        <f t="shared" si="4"/>
        <v>6UARGOSTOC</v>
      </c>
      <c r="D70" s="27"/>
      <c r="E70" s="28">
        <f>+'CALCULO TARIFAS CC '!$U$45</f>
        <v>0.21917226713789348</v>
      </c>
      <c r="F70" s="29">
        <f t="shared" si="5"/>
        <v>10.434799999999999</v>
      </c>
      <c r="G70" s="291">
        <f t="shared" si="6"/>
        <v>2.29</v>
      </c>
      <c r="H70" s="211" t="s">
        <v>22</v>
      </c>
      <c r="I70" s="185" t="s">
        <v>119</v>
      </c>
      <c r="J70" s="338">
        <v>10.434799999999999</v>
      </c>
    </row>
    <row r="71" spans="1:10" outlineLevel="1" x14ac:dyDescent="0.35">
      <c r="A71" s="219">
        <f t="shared" si="7"/>
        <v>69</v>
      </c>
      <c r="B71" s="125" t="s">
        <v>14</v>
      </c>
      <c r="C71" s="27" t="str">
        <f t="shared" si="4"/>
        <v>6UASAMCPDOR</v>
      </c>
      <c r="D71" s="27"/>
      <c r="E71" s="28">
        <f>+'CALCULO TARIFAS CC '!$U$45</f>
        <v>0.21917226713789348</v>
      </c>
      <c r="F71" s="29">
        <f t="shared" si="5"/>
        <v>154.07669999999999</v>
      </c>
      <c r="G71" s="291">
        <f t="shared" si="6"/>
        <v>33.770000000000003</v>
      </c>
      <c r="H71" s="211" t="s">
        <v>22</v>
      </c>
      <c r="I71" s="185" t="s">
        <v>120</v>
      </c>
      <c r="J71" s="338">
        <v>154.07669999999999</v>
      </c>
    </row>
    <row r="72" spans="1:10" outlineLevel="1" x14ac:dyDescent="0.35">
      <c r="A72" s="219">
        <f t="shared" si="7"/>
        <v>70</v>
      </c>
      <c r="B72" s="125" t="s">
        <v>14</v>
      </c>
      <c r="C72" s="27" t="str">
        <f t="shared" si="4"/>
        <v>6UASEGANCON</v>
      </c>
      <c r="D72" s="27"/>
      <c r="E72" s="28">
        <f>+'CALCULO TARIFAS CC '!$U$45</f>
        <v>0.21917226713789348</v>
      </c>
      <c r="F72" s="29">
        <f t="shared" si="5"/>
        <v>68.956699999999998</v>
      </c>
      <c r="G72" s="291">
        <f t="shared" si="6"/>
        <v>15.11</v>
      </c>
      <c r="H72" s="211" t="s">
        <v>22</v>
      </c>
      <c r="I72" s="185" t="s">
        <v>121</v>
      </c>
      <c r="J72" s="338">
        <v>68.956699999999998</v>
      </c>
    </row>
    <row r="73" spans="1:10" outlineLevel="1" x14ac:dyDescent="0.35">
      <c r="A73" s="219">
        <f t="shared" si="7"/>
        <v>71</v>
      </c>
      <c r="B73" s="125" t="s">
        <v>14</v>
      </c>
      <c r="C73" s="27" t="str">
        <f t="shared" si="4"/>
        <v>6UASSAC50</v>
      </c>
      <c r="D73" s="27"/>
      <c r="E73" s="28">
        <f>+'CALCULO TARIFAS CC '!$U$45</f>
        <v>0.21917226713789348</v>
      </c>
      <c r="F73" s="29">
        <f t="shared" si="5"/>
        <v>102.2264</v>
      </c>
      <c r="G73" s="291">
        <f t="shared" si="6"/>
        <v>22.41</v>
      </c>
      <c r="H73" s="211" t="s">
        <v>22</v>
      </c>
      <c r="I73" s="185" t="s">
        <v>122</v>
      </c>
      <c r="J73" s="338">
        <v>102.2264</v>
      </c>
    </row>
    <row r="74" spans="1:10" outlineLevel="1" x14ac:dyDescent="0.35">
      <c r="A74" s="219">
        <f t="shared" si="7"/>
        <v>72</v>
      </c>
      <c r="B74" s="125" t="s">
        <v>14</v>
      </c>
      <c r="C74" s="27" t="str">
        <f t="shared" si="4"/>
        <v>6UAUTOSTAR</v>
      </c>
      <c r="D74" s="27"/>
      <c r="E74" s="28">
        <f>+'CALCULO TARIFAS CC '!$U$45</f>
        <v>0.21917226713789348</v>
      </c>
      <c r="F74" s="29">
        <f t="shared" si="5"/>
        <v>48.977699999999999</v>
      </c>
      <c r="G74" s="291">
        <f t="shared" si="6"/>
        <v>10.73</v>
      </c>
      <c r="H74" s="211" t="s">
        <v>22</v>
      </c>
      <c r="I74" s="185" t="s">
        <v>123</v>
      </c>
      <c r="J74" s="338">
        <v>48.977699999999999</v>
      </c>
    </row>
    <row r="75" spans="1:10" outlineLevel="1" x14ac:dyDescent="0.35">
      <c r="A75" s="219">
        <f t="shared" si="7"/>
        <v>73</v>
      </c>
      <c r="B75" s="125" t="s">
        <v>14</v>
      </c>
      <c r="C75" s="27" t="str">
        <f t="shared" si="4"/>
        <v>6UAVIPAC</v>
      </c>
      <c r="D75" s="27"/>
      <c r="E75" s="28">
        <f>+'CALCULO TARIFAS CC '!$U$45</f>
        <v>0.21917226713789348</v>
      </c>
      <c r="F75" s="29">
        <f t="shared" si="5"/>
        <v>94.861599999999996</v>
      </c>
      <c r="G75" s="291">
        <f t="shared" si="6"/>
        <v>20.79</v>
      </c>
      <c r="H75" s="211" t="s">
        <v>22</v>
      </c>
      <c r="I75" s="185" t="s">
        <v>124</v>
      </c>
      <c r="J75" s="338">
        <v>94.861599999999996</v>
      </c>
    </row>
    <row r="76" spans="1:10" outlineLevel="1" x14ac:dyDescent="0.35">
      <c r="A76" s="219">
        <f t="shared" si="7"/>
        <v>74</v>
      </c>
      <c r="B76" s="125" t="s">
        <v>14</v>
      </c>
      <c r="C76" s="27" t="str">
        <f t="shared" si="4"/>
        <v>6UAVIPACVAC</v>
      </c>
      <c r="D76" s="27"/>
      <c r="E76" s="28">
        <f>+'CALCULO TARIFAS CC '!$U$45</f>
        <v>0.21917226713789348</v>
      </c>
      <c r="F76" s="29">
        <f t="shared" si="5"/>
        <v>88.274600000000007</v>
      </c>
      <c r="G76" s="291">
        <f t="shared" si="6"/>
        <v>19.350000000000001</v>
      </c>
      <c r="H76" s="211" t="s">
        <v>22</v>
      </c>
      <c r="I76" s="185" t="s">
        <v>125</v>
      </c>
      <c r="J76" s="338">
        <v>88.274600000000007</v>
      </c>
    </row>
    <row r="77" spans="1:10" outlineLevel="1" x14ac:dyDescent="0.35">
      <c r="A77" s="219">
        <f t="shared" si="7"/>
        <v>75</v>
      </c>
      <c r="B77" s="125" t="s">
        <v>14</v>
      </c>
      <c r="C77" s="27" t="str">
        <f t="shared" si="4"/>
        <v>6UBANALIADO</v>
      </c>
      <c r="D77" s="27"/>
      <c r="E77" s="28">
        <f>+'CALCULO TARIFAS CC '!$U$45</f>
        <v>0.21917226713789348</v>
      </c>
      <c r="F77" s="29">
        <f t="shared" si="5"/>
        <v>69.391400000000004</v>
      </c>
      <c r="G77" s="291">
        <f t="shared" si="6"/>
        <v>15.21</v>
      </c>
      <c r="H77" s="211" t="s">
        <v>22</v>
      </c>
      <c r="I77" s="185" t="s">
        <v>126</v>
      </c>
      <c r="J77" s="338">
        <v>69.391400000000004</v>
      </c>
    </row>
    <row r="78" spans="1:10" outlineLevel="1" x14ac:dyDescent="0.35">
      <c r="A78" s="219">
        <f t="shared" si="7"/>
        <v>76</v>
      </c>
      <c r="B78" s="125" t="s">
        <v>14</v>
      </c>
      <c r="C78" s="27" t="str">
        <f t="shared" si="4"/>
        <v>6UBGRALCO64</v>
      </c>
      <c r="D78" s="27"/>
      <c r="E78" s="28">
        <f>+'CALCULO TARIFAS CC '!$U$45</f>
        <v>0.21917226713789348</v>
      </c>
      <c r="F78" s="29">
        <f t="shared" si="5"/>
        <v>373.6293</v>
      </c>
      <c r="G78" s="291">
        <f t="shared" si="6"/>
        <v>81.89</v>
      </c>
      <c r="H78" s="211" t="s">
        <v>22</v>
      </c>
      <c r="I78" s="185" t="s">
        <v>127</v>
      </c>
      <c r="J78" s="338">
        <v>373.6293</v>
      </c>
    </row>
    <row r="79" spans="1:10" outlineLevel="1" x14ac:dyDescent="0.35">
      <c r="A79" s="219">
        <f t="shared" si="7"/>
        <v>77</v>
      </c>
      <c r="B79" s="125" t="s">
        <v>14</v>
      </c>
      <c r="C79" s="27" t="str">
        <f t="shared" si="4"/>
        <v>6UBICSA</v>
      </c>
      <c r="D79" s="27"/>
      <c r="E79" s="28">
        <f>+'CALCULO TARIFAS CC '!$U$45</f>
        <v>0.21917226713789348</v>
      </c>
      <c r="F79" s="29">
        <f t="shared" si="5"/>
        <v>248.8793</v>
      </c>
      <c r="G79" s="291">
        <f t="shared" si="6"/>
        <v>54.55</v>
      </c>
      <c r="H79" s="211" t="s">
        <v>22</v>
      </c>
      <c r="I79" s="185" t="s">
        <v>128</v>
      </c>
      <c r="J79" s="338">
        <v>248.8793</v>
      </c>
    </row>
    <row r="80" spans="1:10" outlineLevel="1" x14ac:dyDescent="0.35">
      <c r="A80" s="219">
        <f t="shared" si="7"/>
        <v>78</v>
      </c>
      <c r="B80" s="125" t="s">
        <v>14</v>
      </c>
      <c r="C80" s="27" t="str">
        <f t="shared" si="4"/>
        <v>6UBIMBO</v>
      </c>
      <c r="D80" s="27"/>
      <c r="E80" s="28">
        <f>+'CALCULO TARIFAS CC '!$U$45</f>
        <v>0.21917226713789348</v>
      </c>
      <c r="F80" s="29">
        <f t="shared" si="5"/>
        <v>359.67099999999999</v>
      </c>
      <c r="G80" s="291">
        <f t="shared" si="6"/>
        <v>78.83</v>
      </c>
      <c r="H80" s="211" t="s">
        <v>22</v>
      </c>
      <c r="I80" s="185" t="s">
        <v>129</v>
      </c>
      <c r="J80" s="338">
        <v>359.67099999999999</v>
      </c>
    </row>
    <row r="81" spans="1:10" outlineLevel="1" x14ac:dyDescent="0.35">
      <c r="A81" s="219">
        <f t="shared" si="7"/>
        <v>79</v>
      </c>
      <c r="B81" s="125" t="s">
        <v>14</v>
      </c>
      <c r="C81" s="27" t="str">
        <f t="shared" si="4"/>
        <v>6UBIPEDISON</v>
      </c>
      <c r="D81" s="27"/>
      <c r="E81" s="28">
        <f>+'CALCULO TARIFAS CC '!$U$45</f>
        <v>0.21917226713789348</v>
      </c>
      <c r="F81" s="29">
        <f t="shared" si="5"/>
        <v>173.65799999999999</v>
      </c>
      <c r="G81" s="291">
        <f t="shared" si="6"/>
        <v>38.06</v>
      </c>
      <c r="H81" s="211" t="s">
        <v>22</v>
      </c>
      <c r="I81" s="185" t="s">
        <v>130</v>
      </c>
      <c r="J81" s="338">
        <v>173.65799999999999</v>
      </c>
    </row>
    <row r="82" spans="1:10" outlineLevel="1" x14ac:dyDescent="0.35">
      <c r="A82" s="219">
        <f t="shared" si="7"/>
        <v>80</v>
      </c>
      <c r="B82" s="125" t="s">
        <v>14</v>
      </c>
      <c r="C82" s="27" t="str">
        <f t="shared" si="4"/>
        <v>6UBNP12OCT</v>
      </c>
      <c r="D82" s="27"/>
      <c r="E82" s="28">
        <f>+'CALCULO TARIFAS CC '!$U$45</f>
        <v>0.21917226713789348</v>
      </c>
      <c r="F82" s="29">
        <f t="shared" si="5"/>
        <v>53.455500000000001</v>
      </c>
      <c r="G82" s="291">
        <f t="shared" si="6"/>
        <v>11.72</v>
      </c>
      <c r="H82" s="211" t="s">
        <v>22</v>
      </c>
      <c r="I82" s="185" t="s">
        <v>131</v>
      </c>
      <c r="J82" s="338">
        <v>53.455500000000001</v>
      </c>
    </row>
    <row r="83" spans="1:10" outlineLevel="1" x14ac:dyDescent="0.35">
      <c r="A83" s="219">
        <f t="shared" si="7"/>
        <v>81</v>
      </c>
      <c r="B83" s="125" t="s">
        <v>14</v>
      </c>
      <c r="C83" s="27" t="str">
        <f t="shared" si="4"/>
        <v>6UBNPIMPR</v>
      </c>
      <c r="D83" s="27"/>
      <c r="E83" s="28">
        <f>+'CALCULO TARIFAS CC '!$U$45</f>
        <v>0.21917226713789348</v>
      </c>
      <c r="F83" s="29">
        <f t="shared" si="5"/>
        <v>50.624899999999997</v>
      </c>
      <c r="G83" s="291">
        <f t="shared" si="6"/>
        <v>11.1</v>
      </c>
      <c r="H83" s="211" t="s">
        <v>22</v>
      </c>
      <c r="I83" s="185" t="s">
        <v>132</v>
      </c>
      <c r="J83" s="338">
        <v>50.624899999999997</v>
      </c>
    </row>
    <row r="84" spans="1:10" outlineLevel="1" x14ac:dyDescent="0.35">
      <c r="A84" s="219">
        <f t="shared" si="7"/>
        <v>82</v>
      </c>
      <c r="B84" s="125" t="s">
        <v>14</v>
      </c>
      <c r="C84" s="27" t="str">
        <f t="shared" si="4"/>
        <v>6UBNPMATRIZ</v>
      </c>
      <c r="D84" s="27"/>
      <c r="E84" s="28">
        <f>+'CALCULO TARIFAS CC '!$U$45</f>
        <v>0.21917226713789348</v>
      </c>
      <c r="F84" s="29">
        <f t="shared" si="5"/>
        <v>189.3451</v>
      </c>
      <c r="G84" s="291">
        <f t="shared" si="6"/>
        <v>41.5</v>
      </c>
      <c r="H84" s="211" t="s">
        <v>22</v>
      </c>
      <c r="I84" s="185" t="s">
        <v>133</v>
      </c>
      <c r="J84" s="338">
        <v>189.3451</v>
      </c>
    </row>
    <row r="85" spans="1:10" outlineLevel="1" x14ac:dyDescent="0.35">
      <c r="A85" s="219">
        <f t="shared" si="7"/>
        <v>83</v>
      </c>
      <c r="B85" s="125" t="s">
        <v>14</v>
      </c>
      <c r="C85" s="27" t="str">
        <f t="shared" si="4"/>
        <v>6UBNPRESNAC</v>
      </c>
      <c r="D85" s="27"/>
      <c r="E85" s="28">
        <f>+'CALCULO TARIFAS CC '!$U$45</f>
        <v>0.21917226713789348</v>
      </c>
      <c r="F85" s="29">
        <f t="shared" si="5"/>
        <v>53.694200000000002</v>
      </c>
      <c r="G85" s="291">
        <f t="shared" si="6"/>
        <v>11.77</v>
      </c>
      <c r="H85" s="211" t="s">
        <v>22</v>
      </c>
      <c r="I85" s="185" t="s">
        <v>134</v>
      </c>
      <c r="J85" s="338">
        <v>53.694200000000002</v>
      </c>
    </row>
    <row r="86" spans="1:10" outlineLevel="1" x14ac:dyDescent="0.35">
      <c r="A86" s="219">
        <f t="shared" si="7"/>
        <v>84</v>
      </c>
      <c r="B86" s="125" t="s">
        <v>14</v>
      </c>
      <c r="C86" s="27" t="str">
        <f t="shared" si="4"/>
        <v>6UBNPTRAN</v>
      </c>
      <c r="D86" s="27"/>
      <c r="E86" s="28">
        <f>+'CALCULO TARIFAS CC '!$U$45</f>
        <v>0.21917226713789348</v>
      </c>
      <c r="F86" s="29">
        <f t="shared" si="5"/>
        <v>156.44220000000001</v>
      </c>
      <c r="G86" s="291">
        <f t="shared" si="6"/>
        <v>34.29</v>
      </c>
      <c r="H86" s="211" t="s">
        <v>22</v>
      </c>
      <c r="I86" s="185" t="s">
        <v>135</v>
      </c>
      <c r="J86" s="338">
        <v>156.44220000000001</v>
      </c>
    </row>
    <row r="87" spans="1:10" outlineLevel="1" x14ac:dyDescent="0.35">
      <c r="A87" s="219">
        <f t="shared" si="7"/>
        <v>85</v>
      </c>
      <c r="B87" s="125" t="s">
        <v>14</v>
      </c>
      <c r="C87" s="27" t="str">
        <f t="shared" si="4"/>
        <v>6UBONLACBG</v>
      </c>
      <c r="D87" s="27"/>
      <c r="E87" s="28">
        <f>+'CALCULO TARIFAS CC '!$U$45</f>
        <v>0.21917226713789348</v>
      </c>
      <c r="F87" s="29">
        <f t="shared" si="5"/>
        <v>686.52639999999997</v>
      </c>
      <c r="G87" s="291">
        <f t="shared" si="6"/>
        <v>150.47</v>
      </c>
      <c r="H87" s="211" t="s">
        <v>22</v>
      </c>
      <c r="I87" s="185" t="s">
        <v>136</v>
      </c>
      <c r="J87" s="338">
        <v>686.52639999999997</v>
      </c>
    </row>
    <row r="88" spans="1:10" outlineLevel="1" x14ac:dyDescent="0.35">
      <c r="A88" s="219">
        <f t="shared" si="7"/>
        <v>86</v>
      </c>
      <c r="B88" s="125" t="s">
        <v>14</v>
      </c>
      <c r="C88" s="27" t="str">
        <f t="shared" si="4"/>
        <v>6UBPARK</v>
      </c>
      <c r="D88" s="27"/>
      <c r="E88" s="28">
        <f>+'CALCULO TARIFAS CC '!$U$45</f>
        <v>0.21917226713789348</v>
      </c>
      <c r="F88" s="29">
        <f t="shared" si="5"/>
        <v>1512.8001999999999</v>
      </c>
      <c r="G88" s="291">
        <f t="shared" si="6"/>
        <v>331.56</v>
      </c>
      <c r="H88" s="211" t="s">
        <v>22</v>
      </c>
      <c r="I88" s="185" t="s">
        <v>137</v>
      </c>
      <c r="J88" s="338">
        <v>1512.8001999999999</v>
      </c>
    </row>
    <row r="89" spans="1:10" outlineLevel="1" x14ac:dyDescent="0.35">
      <c r="A89" s="219">
        <f t="shared" si="7"/>
        <v>87</v>
      </c>
      <c r="B89" s="125" t="s">
        <v>14</v>
      </c>
      <c r="C89" s="27" t="str">
        <f t="shared" si="4"/>
        <v>6UBRISASDEAM</v>
      </c>
      <c r="D89" s="27"/>
      <c r="E89" s="28">
        <f>+'CALCULO TARIFAS CC '!$U$45</f>
        <v>0.21917226713789348</v>
      </c>
      <c r="F89" s="29">
        <f t="shared" si="5"/>
        <v>220.691</v>
      </c>
      <c r="G89" s="291">
        <f t="shared" si="6"/>
        <v>48.37</v>
      </c>
      <c r="H89" s="211" t="s">
        <v>22</v>
      </c>
      <c r="I89" s="185" t="s">
        <v>138</v>
      </c>
      <c r="J89" s="338">
        <v>220.691</v>
      </c>
    </row>
    <row r="90" spans="1:10" outlineLevel="1" x14ac:dyDescent="0.35">
      <c r="A90" s="219">
        <f t="shared" si="7"/>
        <v>88</v>
      </c>
      <c r="B90" s="125" t="s">
        <v>14</v>
      </c>
      <c r="C90" s="27" t="str">
        <f t="shared" si="4"/>
        <v>6UBRISTOL</v>
      </c>
      <c r="D90" s="27"/>
      <c r="E90" s="28">
        <f>+'CALCULO TARIFAS CC '!$U$45</f>
        <v>0.21917226713789348</v>
      </c>
      <c r="F90" s="29">
        <f t="shared" si="5"/>
        <v>267.46039999999999</v>
      </c>
      <c r="G90" s="291">
        <f t="shared" si="6"/>
        <v>58.62</v>
      </c>
      <c r="H90" s="211" t="s">
        <v>22</v>
      </c>
      <c r="I90" s="185" t="s">
        <v>139</v>
      </c>
      <c r="J90" s="338">
        <v>267.46039999999999</v>
      </c>
    </row>
    <row r="91" spans="1:10" outlineLevel="1" x14ac:dyDescent="0.35">
      <c r="A91" s="219">
        <f t="shared" si="7"/>
        <v>89</v>
      </c>
      <c r="B91" s="125" t="s">
        <v>14</v>
      </c>
      <c r="C91" s="27" t="str">
        <f t="shared" si="4"/>
        <v>6UBWESTDO</v>
      </c>
      <c r="D91" s="27"/>
      <c r="E91" s="28">
        <f>+'CALCULO TARIFAS CC '!$U$45</f>
        <v>0.21917226713789348</v>
      </c>
      <c r="F91" s="29">
        <f t="shared" si="5"/>
        <v>94.677999999999997</v>
      </c>
      <c r="G91" s="291">
        <f t="shared" si="6"/>
        <v>20.75</v>
      </c>
      <c r="H91" s="211" t="s">
        <v>22</v>
      </c>
      <c r="I91" s="185" t="s">
        <v>140</v>
      </c>
      <c r="J91" s="338">
        <v>94.677999999999997</v>
      </c>
    </row>
    <row r="92" spans="1:10" outlineLevel="1" x14ac:dyDescent="0.35">
      <c r="A92" s="219">
        <f t="shared" si="7"/>
        <v>90</v>
      </c>
      <c r="B92" s="125" t="s">
        <v>14</v>
      </c>
      <c r="C92" s="27" t="str">
        <f t="shared" si="4"/>
        <v>6UCABLEONDA</v>
      </c>
      <c r="D92" s="27"/>
      <c r="E92" s="28">
        <f>+'CALCULO TARIFAS CC '!$U$45</f>
        <v>0.21917226713789348</v>
      </c>
      <c r="F92" s="29">
        <f t="shared" si="5"/>
        <v>1439.4183</v>
      </c>
      <c r="G92" s="291">
        <f t="shared" si="6"/>
        <v>315.48</v>
      </c>
      <c r="H92" s="211" t="s">
        <v>22</v>
      </c>
      <c r="I92" s="185" t="s">
        <v>141</v>
      </c>
      <c r="J92" s="338">
        <v>1439.4183</v>
      </c>
    </row>
    <row r="93" spans="1:10" outlineLevel="1" x14ac:dyDescent="0.35">
      <c r="A93" s="219">
        <f t="shared" si="7"/>
        <v>91</v>
      </c>
      <c r="B93" s="125" t="s">
        <v>14</v>
      </c>
      <c r="C93" s="27" t="str">
        <f t="shared" si="4"/>
        <v>6UCADASAGC</v>
      </c>
      <c r="D93" s="27"/>
      <c r="E93" s="28">
        <f>+'CALCULO TARIFAS CC '!$U$45</f>
        <v>0.21917226713789348</v>
      </c>
      <c r="F93" s="29">
        <f t="shared" si="5"/>
        <v>585.98500000000001</v>
      </c>
      <c r="G93" s="291">
        <f t="shared" si="6"/>
        <v>128.43</v>
      </c>
      <c r="H93" s="211" t="s">
        <v>22</v>
      </c>
      <c r="I93" s="185" t="s">
        <v>142</v>
      </c>
      <c r="J93" s="338">
        <v>585.98500000000001</v>
      </c>
    </row>
    <row r="94" spans="1:10" outlineLevel="1" x14ac:dyDescent="0.35">
      <c r="A94" s="219">
        <f t="shared" si="7"/>
        <v>92</v>
      </c>
      <c r="B94" s="125" t="s">
        <v>14</v>
      </c>
      <c r="C94" s="27" t="str">
        <f t="shared" si="4"/>
        <v>6UCARCOCLE</v>
      </c>
      <c r="D94" s="27"/>
      <c r="E94" s="28">
        <f>+'CALCULO TARIFAS CC '!$U$45</f>
        <v>0.21917226713789348</v>
      </c>
      <c r="F94" s="29">
        <f t="shared" si="5"/>
        <v>1515.9191000000001</v>
      </c>
      <c r="G94" s="291">
        <f t="shared" si="6"/>
        <v>332.25</v>
      </c>
      <c r="H94" s="211" t="s">
        <v>22</v>
      </c>
      <c r="I94" s="185" t="s">
        <v>143</v>
      </c>
      <c r="J94" s="338">
        <v>1515.9191000000001</v>
      </c>
    </row>
    <row r="95" spans="1:10" outlineLevel="1" x14ac:dyDescent="0.35">
      <c r="A95" s="219">
        <f t="shared" si="7"/>
        <v>93</v>
      </c>
      <c r="B95" s="125" t="s">
        <v>14</v>
      </c>
      <c r="C95" s="27" t="str">
        <f t="shared" si="4"/>
        <v>6UCASCOCLE</v>
      </c>
      <c r="D95" s="27"/>
      <c r="E95" s="28">
        <f>+'CALCULO TARIFAS CC '!$U$45</f>
        <v>0.21917226713789348</v>
      </c>
      <c r="F95" s="29">
        <f t="shared" si="5"/>
        <v>87.409499999999994</v>
      </c>
      <c r="G95" s="291">
        <f t="shared" si="6"/>
        <v>19.16</v>
      </c>
      <c r="H95" s="211" t="s">
        <v>22</v>
      </c>
      <c r="I95" s="185" t="s">
        <v>144</v>
      </c>
      <c r="J95" s="338">
        <v>87.409499999999994</v>
      </c>
    </row>
    <row r="96" spans="1:10" outlineLevel="1" x14ac:dyDescent="0.35">
      <c r="A96" s="219">
        <f t="shared" si="7"/>
        <v>94</v>
      </c>
      <c r="B96" s="125" t="s">
        <v>14</v>
      </c>
      <c r="C96" s="27" t="str">
        <f t="shared" si="4"/>
        <v>6UCCHEBREO</v>
      </c>
      <c r="D96" s="27"/>
      <c r="E96" s="28">
        <f>+'CALCULO TARIFAS CC '!$U$45</f>
        <v>0.21917226713789348</v>
      </c>
      <c r="F96" s="29">
        <f t="shared" si="5"/>
        <v>96.489500000000007</v>
      </c>
      <c r="G96" s="291">
        <f t="shared" si="6"/>
        <v>21.15</v>
      </c>
      <c r="H96" s="211" t="s">
        <v>22</v>
      </c>
      <c r="I96" s="185" t="s">
        <v>145</v>
      </c>
      <c r="J96" s="338">
        <v>96.489500000000007</v>
      </c>
    </row>
    <row r="97" spans="1:10" outlineLevel="1" x14ac:dyDescent="0.35">
      <c r="A97" s="219">
        <f t="shared" si="7"/>
        <v>95</v>
      </c>
      <c r="B97" s="125" t="s">
        <v>14</v>
      </c>
      <c r="C97" s="27" t="str">
        <f t="shared" si="4"/>
        <v>6UCCONTAIN13</v>
      </c>
      <c r="D97" s="27"/>
      <c r="E97" s="28">
        <f>+'CALCULO TARIFAS CC '!$U$45</f>
        <v>0.21917226713789348</v>
      </c>
      <c r="F97" s="29">
        <f t="shared" si="5"/>
        <v>2083.2833000000001</v>
      </c>
      <c r="G97" s="291">
        <f t="shared" si="6"/>
        <v>456.6</v>
      </c>
      <c r="H97" s="211" t="s">
        <v>22</v>
      </c>
      <c r="I97" s="185" t="s">
        <v>146</v>
      </c>
      <c r="J97" s="338">
        <v>2083.2833000000001</v>
      </c>
    </row>
    <row r="98" spans="1:10" outlineLevel="1" x14ac:dyDescent="0.35">
      <c r="A98" s="219">
        <f t="shared" si="7"/>
        <v>96</v>
      </c>
      <c r="B98" s="125" t="s">
        <v>14</v>
      </c>
      <c r="C98" s="27" t="str">
        <f t="shared" si="4"/>
        <v>6UCCONTAIN2</v>
      </c>
      <c r="D98" s="27"/>
      <c r="E98" s="28">
        <f>+'CALCULO TARIFAS CC '!$U$45</f>
        <v>0.21917226713789348</v>
      </c>
      <c r="F98" s="29">
        <f t="shared" si="5"/>
        <v>441.14929999999998</v>
      </c>
      <c r="G98" s="291">
        <f t="shared" si="6"/>
        <v>96.69</v>
      </c>
      <c r="H98" s="211" t="s">
        <v>22</v>
      </c>
      <c r="I98" s="185" t="s">
        <v>147</v>
      </c>
      <c r="J98" s="338">
        <v>441.14929999999998</v>
      </c>
    </row>
    <row r="99" spans="1:10" outlineLevel="1" x14ac:dyDescent="0.35">
      <c r="A99" s="219">
        <f t="shared" si="7"/>
        <v>97</v>
      </c>
      <c r="B99" s="125" t="s">
        <v>14</v>
      </c>
      <c r="C99" s="27" t="str">
        <f t="shared" si="4"/>
        <v>6UCCROWNHRAD</v>
      </c>
      <c r="D99" s="27"/>
      <c r="E99" s="28">
        <f>+'CALCULO TARIFAS CC '!$U$45</f>
        <v>0.21917226713789348</v>
      </c>
      <c r="F99" s="29">
        <f t="shared" si="5"/>
        <v>117.1001</v>
      </c>
      <c r="G99" s="291">
        <f t="shared" si="6"/>
        <v>25.67</v>
      </c>
      <c r="H99" s="211" t="s">
        <v>22</v>
      </c>
      <c r="I99" s="185" t="s">
        <v>148</v>
      </c>
      <c r="J99" s="338">
        <v>117.1001</v>
      </c>
    </row>
    <row r="100" spans="1:10" outlineLevel="1" x14ac:dyDescent="0.35">
      <c r="A100" s="219">
        <f t="shared" si="7"/>
        <v>98</v>
      </c>
      <c r="B100" s="125" t="s">
        <v>14</v>
      </c>
      <c r="C100" s="27" t="str">
        <f t="shared" si="4"/>
        <v>6UCDELSABER</v>
      </c>
      <c r="D100" s="27"/>
      <c r="E100" s="28">
        <f>+'CALCULO TARIFAS CC '!$U$45</f>
        <v>0.21917226713789348</v>
      </c>
      <c r="F100" s="29">
        <f t="shared" si="5"/>
        <v>458.80560000000003</v>
      </c>
      <c r="G100" s="291">
        <f t="shared" si="6"/>
        <v>100.56</v>
      </c>
      <c r="H100" s="211" t="s">
        <v>22</v>
      </c>
      <c r="I100" s="185" t="s">
        <v>149</v>
      </c>
      <c r="J100" s="338">
        <v>458.80560000000003</v>
      </c>
    </row>
    <row r="101" spans="1:10" outlineLevel="1" x14ac:dyDescent="0.35">
      <c r="A101" s="219">
        <f t="shared" si="7"/>
        <v>99</v>
      </c>
      <c r="B101" s="125" t="s">
        <v>14</v>
      </c>
      <c r="C101" s="27" t="str">
        <f t="shared" si="4"/>
        <v>6UCEDIFRIO</v>
      </c>
      <c r="D101" s="27"/>
      <c r="E101" s="28">
        <f>+'CALCULO TARIFAS CC '!$U$45</f>
        <v>0.21917226713789348</v>
      </c>
      <c r="F101" s="29">
        <f t="shared" si="5"/>
        <v>237.7037</v>
      </c>
      <c r="G101" s="291">
        <f t="shared" si="6"/>
        <v>52.1</v>
      </c>
      <c r="H101" s="211" t="s">
        <v>22</v>
      </c>
      <c r="I101" s="185" t="s">
        <v>150</v>
      </c>
      <c r="J101" s="338">
        <v>237.7037</v>
      </c>
    </row>
    <row r="102" spans="1:10" outlineLevel="1" x14ac:dyDescent="0.35">
      <c r="A102" s="219">
        <f t="shared" si="7"/>
        <v>100</v>
      </c>
      <c r="B102" s="125" t="s">
        <v>14</v>
      </c>
      <c r="C102" s="27" t="str">
        <f t="shared" si="4"/>
        <v>6UCEMEX</v>
      </c>
      <c r="D102" s="27"/>
      <c r="E102" s="28">
        <f>+'CALCULO TARIFAS CC '!$U$45</f>
        <v>0.21917226713789348</v>
      </c>
      <c r="F102" s="29">
        <f t="shared" si="5"/>
        <v>9306.4390999999996</v>
      </c>
      <c r="G102" s="291">
        <f t="shared" si="6"/>
        <v>2039.71</v>
      </c>
      <c r="H102" s="211" t="s">
        <v>22</v>
      </c>
      <c r="I102" s="185" t="s">
        <v>151</v>
      </c>
      <c r="J102" s="338">
        <v>9306.4390999999996</v>
      </c>
    </row>
    <row r="103" spans="1:10" outlineLevel="1" x14ac:dyDescent="0.35">
      <c r="A103" s="219">
        <f t="shared" si="7"/>
        <v>101</v>
      </c>
      <c r="B103" s="125" t="s">
        <v>14</v>
      </c>
      <c r="C103" s="27" t="str">
        <f t="shared" si="4"/>
        <v>6UCEMEXJDIAZ</v>
      </c>
      <c r="D103" s="27"/>
      <c r="E103" s="28">
        <f>+'CALCULO TARIFAS CC '!$U$45</f>
        <v>0.21917226713789348</v>
      </c>
      <c r="F103" s="29">
        <f t="shared" si="5"/>
        <v>142.41929999999999</v>
      </c>
      <c r="G103" s="291">
        <f t="shared" si="6"/>
        <v>31.21</v>
      </c>
      <c r="H103" s="211" t="s">
        <v>22</v>
      </c>
      <c r="I103" s="185" t="s">
        <v>152</v>
      </c>
      <c r="J103" s="338">
        <v>142.41929999999999</v>
      </c>
    </row>
    <row r="104" spans="1:10" outlineLevel="1" x14ac:dyDescent="0.35">
      <c r="A104" s="219">
        <f t="shared" si="7"/>
        <v>102</v>
      </c>
      <c r="B104" s="125" t="s">
        <v>14</v>
      </c>
      <c r="C104" s="27" t="str">
        <f t="shared" si="4"/>
        <v>6UCEMINTER</v>
      </c>
      <c r="D104" s="27"/>
      <c r="E104" s="28">
        <f>+'CALCULO TARIFAS CC '!$U$45</f>
        <v>0.21917226713789348</v>
      </c>
      <c r="F104" s="29">
        <f t="shared" si="5"/>
        <v>648.75540000000001</v>
      </c>
      <c r="G104" s="291">
        <f t="shared" si="6"/>
        <v>142.19</v>
      </c>
      <c r="H104" s="211" t="s">
        <v>22</v>
      </c>
      <c r="I104" s="185" t="s">
        <v>153</v>
      </c>
      <c r="J104" s="338">
        <v>648.75540000000001</v>
      </c>
    </row>
    <row r="105" spans="1:10" outlineLevel="1" x14ac:dyDescent="0.35">
      <c r="A105" s="219">
        <f t="shared" si="7"/>
        <v>103</v>
      </c>
      <c r="B105" s="125" t="s">
        <v>14</v>
      </c>
      <c r="C105" s="27" t="str">
        <f t="shared" si="4"/>
        <v>6UCGOLF</v>
      </c>
      <c r="D105" s="27"/>
      <c r="E105" s="28">
        <f>+'CALCULO TARIFAS CC '!$U$45</f>
        <v>0.21917226713789348</v>
      </c>
      <c r="F105" s="29">
        <f t="shared" si="5"/>
        <v>57.326300000000003</v>
      </c>
      <c r="G105" s="291">
        <f t="shared" si="6"/>
        <v>12.56</v>
      </c>
      <c r="H105" s="211" t="s">
        <v>22</v>
      </c>
      <c r="I105" s="185" t="s">
        <v>154</v>
      </c>
      <c r="J105" s="338">
        <v>57.326300000000003</v>
      </c>
    </row>
    <row r="106" spans="1:10" outlineLevel="1" x14ac:dyDescent="0.35">
      <c r="A106" s="219">
        <f t="shared" si="7"/>
        <v>104</v>
      </c>
      <c r="B106" s="125" t="s">
        <v>14</v>
      </c>
      <c r="C106" s="27" t="str">
        <f t="shared" si="4"/>
        <v>6UCHSF</v>
      </c>
      <c r="D106" s="27"/>
      <c r="E106" s="28">
        <f>+'CALCULO TARIFAS CC '!$U$45</f>
        <v>0.21917226713789348</v>
      </c>
      <c r="F106" s="29">
        <f t="shared" si="5"/>
        <v>522.06939999999997</v>
      </c>
      <c r="G106" s="291">
        <f t="shared" si="6"/>
        <v>114.42</v>
      </c>
      <c r="H106" s="211" t="s">
        <v>22</v>
      </c>
      <c r="I106" s="185" t="s">
        <v>155</v>
      </c>
      <c r="J106" s="338">
        <v>522.06939999999997</v>
      </c>
    </row>
    <row r="107" spans="1:10" outlineLevel="1" x14ac:dyDescent="0.35">
      <c r="A107" s="219">
        <f t="shared" si="7"/>
        <v>105</v>
      </c>
      <c r="B107" s="125" t="s">
        <v>14</v>
      </c>
      <c r="C107" s="27" t="str">
        <f t="shared" si="4"/>
        <v>6UCINEANCLAS</v>
      </c>
      <c r="D107" s="27"/>
      <c r="E107" s="28">
        <f>+'CALCULO TARIFAS CC '!$U$45</f>
        <v>0.21917226713789348</v>
      </c>
      <c r="F107" s="29">
        <f t="shared" si="5"/>
        <v>55.835799999999999</v>
      </c>
      <c r="G107" s="291">
        <f t="shared" si="6"/>
        <v>12.24</v>
      </c>
      <c r="H107" s="211" t="s">
        <v>22</v>
      </c>
      <c r="I107" s="185" t="s">
        <v>156</v>
      </c>
      <c r="J107" s="338">
        <v>55.835799999999999</v>
      </c>
    </row>
    <row r="108" spans="1:10" outlineLevel="1" x14ac:dyDescent="0.35">
      <c r="A108" s="219">
        <f t="shared" si="7"/>
        <v>106</v>
      </c>
      <c r="B108" s="125" t="s">
        <v>14</v>
      </c>
      <c r="C108" s="27" t="str">
        <f t="shared" si="4"/>
        <v>6UCMP1</v>
      </c>
      <c r="D108" s="27"/>
      <c r="E108" s="28">
        <f>+'CALCULO TARIFAS CC '!$U$45</f>
        <v>0.21917226713789348</v>
      </c>
      <c r="F108" s="29">
        <f t="shared" si="5"/>
        <v>204.76849999999999</v>
      </c>
      <c r="G108" s="291">
        <f t="shared" si="6"/>
        <v>44.88</v>
      </c>
      <c r="H108" s="211" t="s">
        <v>22</v>
      </c>
      <c r="I108" s="185" t="s">
        <v>157</v>
      </c>
      <c r="J108" s="338">
        <v>204.76849999999999</v>
      </c>
    </row>
    <row r="109" spans="1:10" outlineLevel="1" x14ac:dyDescent="0.35">
      <c r="A109" s="219">
        <f t="shared" si="7"/>
        <v>107</v>
      </c>
      <c r="B109" s="125" t="s">
        <v>14</v>
      </c>
      <c r="C109" s="27" t="str">
        <f t="shared" si="4"/>
        <v>6UCMP2</v>
      </c>
      <c r="D109" s="27"/>
      <c r="E109" s="28">
        <f>+'CALCULO TARIFAS CC '!$U$45</f>
        <v>0.21917226713789348</v>
      </c>
      <c r="F109" s="29">
        <f t="shared" si="5"/>
        <v>342.38470000000001</v>
      </c>
      <c r="G109" s="291">
        <f t="shared" si="6"/>
        <v>75.040000000000006</v>
      </c>
      <c r="H109" s="211" t="s">
        <v>22</v>
      </c>
      <c r="I109" s="185" t="s">
        <v>158</v>
      </c>
      <c r="J109" s="338">
        <v>342.38470000000001</v>
      </c>
    </row>
    <row r="110" spans="1:10" outlineLevel="1" x14ac:dyDescent="0.35">
      <c r="A110" s="219">
        <f t="shared" si="7"/>
        <v>108</v>
      </c>
      <c r="B110" s="125" t="s">
        <v>14</v>
      </c>
      <c r="C110" s="27" t="str">
        <f t="shared" si="4"/>
        <v>6UCNAL</v>
      </c>
      <c r="D110" s="27"/>
      <c r="E110" s="28">
        <f>+'CALCULO TARIFAS CC '!$U$45</f>
        <v>0.21917226713789348</v>
      </c>
      <c r="F110" s="29">
        <f t="shared" si="5"/>
        <v>1551.6243999999999</v>
      </c>
      <c r="G110" s="291">
        <f t="shared" si="6"/>
        <v>340.07</v>
      </c>
      <c r="H110" s="211" t="s">
        <v>22</v>
      </c>
      <c r="I110" s="185" t="s">
        <v>159</v>
      </c>
      <c r="J110" s="338">
        <v>1551.6243999999999</v>
      </c>
    </row>
    <row r="111" spans="1:10" outlineLevel="1" x14ac:dyDescent="0.35">
      <c r="A111" s="219">
        <f t="shared" si="7"/>
        <v>109</v>
      </c>
      <c r="B111" s="125" t="s">
        <v>14</v>
      </c>
      <c r="C111" s="27" t="str">
        <f t="shared" si="4"/>
        <v>6UCOIDCDIV</v>
      </c>
      <c r="D111" s="27"/>
      <c r="E111" s="28">
        <f>+'CALCULO TARIFAS CC '!$U$45</f>
        <v>0.21917226713789348</v>
      </c>
      <c r="F111" s="29">
        <f t="shared" si="5"/>
        <v>95.834299999999999</v>
      </c>
      <c r="G111" s="291">
        <f t="shared" si="6"/>
        <v>21</v>
      </c>
      <c r="H111" s="211" t="s">
        <v>22</v>
      </c>
      <c r="I111" s="185" t="s">
        <v>160</v>
      </c>
      <c r="J111" s="338">
        <v>95.834299999999999</v>
      </c>
    </row>
    <row r="112" spans="1:10" outlineLevel="1" x14ac:dyDescent="0.35">
      <c r="A112" s="219">
        <f t="shared" si="7"/>
        <v>110</v>
      </c>
      <c r="B112" s="125" t="s">
        <v>14</v>
      </c>
      <c r="C112" s="27" t="str">
        <f t="shared" si="4"/>
        <v>6UCONDA12OC</v>
      </c>
      <c r="D112" s="27"/>
      <c r="E112" s="28">
        <f>+'CALCULO TARIFAS CC '!$U$45</f>
        <v>0.21917226713789348</v>
      </c>
      <c r="F112" s="29">
        <f t="shared" si="5"/>
        <v>738.65980000000002</v>
      </c>
      <c r="G112" s="291">
        <f t="shared" si="6"/>
        <v>161.88999999999999</v>
      </c>
      <c r="H112" s="211" t="s">
        <v>22</v>
      </c>
      <c r="I112" s="185" t="s">
        <v>161</v>
      </c>
      <c r="J112" s="338">
        <v>738.65980000000002</v>
      </c>
    </row>
    <row r="113" spans="1:10" outlineLevel="1" x14ac:dyDescent="0.35">
      <c r="A113" s="219">
        <f t="shared" si="7"/>
        <v>111</v>
      </c>
      <c r="B113" s="125" t="s">
        <v>14</v>
      </c>
      <c r="C113" s="27" t="str">
        <f t="shared" si="4"/>
        <v>6UCONTRAL</v>
      </c>
      <c r="D113" s="27"/>
      <c r="E113" s="28">
        <f>+'CALCULO TARIFAS CC '!$U$45</f>
        <v>0.21917226713789348</v>
      </c>
      <c r="F113" s="29">
        <f t="shared" si="5"/>
        <v>209.40039999999999</v>
      </c>
      <c r="G113" s="291">
        <f t="shared" si="6"/>
        <v>45.89</v>
      </c>
      <c r="H113" s="211" t="s">
        <v>22</v>
      </c>
      <c r="I113" s="185" t="s">
        <v>162</v>
      </c>
      <c r="J113" s="338">
        <v>209.40039999999999</v>
      </c>
    </row>
    <row r="114" spans="1:10" outlineLevel="1" x14ac:dyDescent="0.35">
      <c r="A114" s="219">
        <f t="shared" si="7"/>
        <v>112</v>
      </c>
      <c r="B114" s="125" t="s">
        <v>14</v>
      </c>
      <c r="C114" s="27" t="str">
        <f t="shared" si="4"/>
        <v>6UCONWAYAL</v>
      </c>
      <c r="D114" s="27"/>
      <c r="E114" s="28">
        <f>+'CALCULO TARIFAS CC '!$U$45</f>
        <v>0.21917226713789348</v>
      </c>
      <c r="F114" s="29">
        <f t="shared" si="5"/>
        <v>114.22929999999999</v>
      </c>
      <c r="G114" s="291">
        <f t="shared" si="6"/>
        <v>25.04</v>
      </c>
      <c r="H114" s="211" t="s">
        <v>22</v>
      </c>
      <c r="I114" s="185" t="s">
        <v>163</v>
      </c>
      <c r="J114" s="338">
        <v>114.22929999999999</v>
      </c>
    </row>
    <row r="115" spans="1:10" outlineLevel="1" x14ac:dyDescent="0.35">
      <c r="A115" s="219">
        <f t="shared" si="7"/>
        <v>113</v>
      </c>
      <c r="B115" s="125" t="s">
        <v>14</v>
      </c>
      <c r="C115" s="27" t="str">
        <f t="shared" si="4"/>
        <v>6UCONWAYLPB</v>
      </c>
      <c r="D115" s="27"/>
      <c r="E115" s="28">
        <f>+'CALCULO TARIFAS CC '!$U$45</f>
        <v>0.21917226713789348</v>
      </c>
      <c r="F115" s="29">
        <f t="shared" si="5"/>
        <v>73.550299999999993</v>
      </c>
      <c r="G115" s="291">
        <f t="shared" si="6"/>
        <v>16.12</v>
      </c>
      <c r="H115" s="211" t="s">
        <v>22</v>
      </c>
      <c r="I115" s="185" t="s">
        <v>164</v>
      </c>
      <c r="J115" s="338">
        <v>73.550299999999993</v>
      </c>
    </row>
    <row r="116" spans="1:10" outlineLevel="1" x14ac:dyDescent="0.35">
      <c r="A116" s="219">
        <f t="shared" si="7"/>
        <v>114</v>
      </c>
      <c r="B116" s="125" t="s">
        <v>14</v>
      </c>
      <c r="C116" s="27" t="str">
        <f t="shared" si="4"/>
        <v>6UCONWAYMC</v>
      </c>
      <c r="D116" s="27"/>
      <c r="E116" s="28">
        <f>+'CALCULO TARIFAS CC '!$U$45</f>
        <v>0.21917226713789348</v>
      </c>
      <c r="F116" s="29">
        <f t="shared" si="5"/>
        <v>83.916899999999998</v>
      </c>
      <c r="G116" s="291">
        <f t="shared" si="6"/>
        <v>18.39</v>
      </c>
      <c r="H116" s="211" t="s">
        <v>22</v>
      </c>
      <c r="I116" s="185" t="s">
        <v>165</v>
      </c>
      <c r="J116" s="338">
        <v>83.916899999999998</v>
      </c>
    </row>
    <row r="117" spans="1:10" outlineLevel="1" x14ac:dyDescent="0.35">
      <c r="A117" s="219">
        <f t="shared" si="7"/>
        <v>115</v>
      </c>
      <c r="B117" s="125" t="s">
        <v>14</v>
      </c>
      <c r="C117" s="27" t="str">
        <f t="shared" si="4"/>
        <v>6UCONWAYWL</v>
      </c>
      <c r="D117" s="27"/>
      <c r="E117" s="28">
        <f>+'CALCULO TARIFAS CC '!$U$45</f>
        <v>0.21917226713789348</v>
      </c>
      <c r="F117" s="29">
        <f t="shared" si="5"/>
        <v>138.2833</v>
      </c>
      <c r="G117" s="291">
        <f t="shared" si="6"/>
        <v>30.31</v>
      </c>
      <c r="H117" s="211" t="s">
        <v>22</v>
      </c>
      <c r="I117" s="185" t="s">
        <v>166</v>
      </c>
      <c r="J117" s="338">
        <v>138.2833</v>
      </c>
    </row>
    <row r="118" spans="1:10" outlineLevel="1" x14ac:dyDescent="0.35">
      <c r="A118" s="219">
        <f t="shared" si="7"/>
        <v>116</v>
      </c>
      <c r="B118" s="125" t="s">
        <v>14</v>
      </c>
      <c r="C118" s="27" t="str">
        <f t="shared" si="4"/>
        <v>6UCOPAVILU</v>
      </c>
      <c r="D118" s="27"/>
      <c r="E118" s="28">
        <f>+'CALCULO TARIFAS CC '!$U$45</f>
        <v>0.21917226713789348</v>
      </c>
      <c r="F118" s="29">
        <f t="shared" si="5"/>
        <v>48.417999999999999</v>
      </c>
      <c r="G118" s="291">
        <f t="shared" si="6"/>
        <v>10.61</v>
      </c>
      <c r="H118" s="211" t="s">
        <v>22</v>
      </c>
      <c r="I118" s="185" t="s">
        <v>167</v>
      </c>
      <c r="J118" s="338">
        <v>48.417999999999999</v>
      </c>
    </row>
    <row r="119" spans="1:10" outlineLevel="1" x14ac:dyDescent="0.35">
      <c r="A119" s="219">
        <f t="shared" si="7"/>
        <v>117</v>
      </c>
      <c r="B119" s="125" t="s">
        <v>14</v>
      </c>
      <c r="C119" s="27" t="str">
        <f t="shared" si="4"/>
        <v>6UCORPCRISTO</v>
      </c>
      <c r="D119" s="27"/>
      <c r="E119" s="28">
        <f>+'CALCULO TARIFAS CC '!$U$45</f>
        <v>0.21917226713789348</v>
      </c>
      <c r="F119" s="29">
        <f t="shared" si="5"/>
        <v>221.14599999999999</v>
      </c>
      <c r="G119" s="291">
        <f t="shared" si="6"/>
        <v>48.47</v>
      </c>
      <c r="H119" s="211" t="s">
        <v>22</v>
      </c>
      <c r="I119" s="185" t="s">
        <v>168</v>
      </c>
      <c r="J119" s="338">
        <v>221.14599999999999</v>
      </c>
    </row>
    <row r="120" spans="1:10" outlineLevel="1" x14ac:dyDescent="0.35">
      <c r="A120" s="219">
        <f t="shared" si="7"/>
        <v>118</v>
      </c>
      <c r="B120" s="125" t="s">
        <v>14</v>
      </c>
      <c r="C120" s="27" t="str">
        <f t="shared" si="4"/>
        <v>6UCPBCEN31</v>
      </c>
      <c r="D120" s="27"/>
      <c r="E120" s="28">
        <f>+'CALCULO TARIFAS CC '!$U$45</f>
        <v>0.21917226713789348</v>
      </c>
      <c r="F120" s="29">
        <f t="shared" si="5"/>
        <v>105.473</v>
      </c>
      <c r="G120" s="291">
        <f t="shared" si="6"/>
        <v>23.12</v>
      </c>
      <c r="H120" s="211" t="s">
        <v>22</v>
      </c>
      <c r="I120" s="185" t="s">
        <v>948</v>
      </c>
      <c r="J120" s="338">
        <v>105.473</v>
      </c>
    </row>
    <row r="121" spans="1:10" outlineLevel="1" x14ac:dyDescent="0.35">
      <c r="A121" s="219">
        <f t="shared" si="7"/>
        <v>119</v>
      </c>
      <c r="B121" s="125" t="s">
        <v>14</v>
      </c>
      <c r="C121" s="27" t="str">
        <f t="shared" si="4"/>
        <v>6UCREDIBANK</v>
      </c>
      <c r="D121" s="27"/>
      <c r="E121" s="28">
        <f>+'CALCULO TARIFAS CC '!$U$45</f>
        <v>0.21917226713789348</v>
      </c>
      <c r="F121" s="29">
        <f t="shared" si="5"/>
        <v>107.7929</v>
      </c>
      <c r="G121" s="291">
        <f t="shared" si="6"/>
        <v>23.63</v>
      </c>
      <c r="H121" s="211" t="s">
        <v>22</v>
      </c>
      <c r="I121" s="185" t="s">
        <v>169</v>
      </c>
      <c r="J121" s="338">
        <v>107.7929</v>
      </c>
    </row>
    <row r="122" spans="1:10" outlineLevel="1" x14ac:dyDescent="0.35">
      <c r="A122" s="219">
        <f t="shared" si="7"/>
        <v>120</v>
      </c>
      <c r="B122" s="125" t="s">
        <v>14</v>
      </c>
      <c r="C122" s="27" t="str">
        <f t="shared" si="4"/>
        <v>6UCROWNPMA</v>
      </c>
      <c r="D122" s="27"/>
      <c r="E122" s="28">
        <f>+'CALCULO TARIFAS CC '!$U$45</f>
        <v>0.21917226713789348</v>
      </c>
      <c r="F122" s="29">
        <f t="shared" si="5"/>
        <v>202.97620000000001</v>
      </c>
      <c r="G122" s="291">
        <f t="shared" si="6"/>
        <v>44.49</v>
      </c>
      <c r="H122" s="211" t="s">
        <v>22</v>
      </c>
      <c r="I122" s="185" t="s">
        <v>170</v>
      </c>
      <c r="J122" s="338">
        <v>202.97620000000001</v>
      </c>
    </row>
    <row r="123" spans="1:10" outlineLevel="1" x14ac:dyDescent="0.35">
      <c r="A123" s="219">
        <f t="shared" si="7"/>
        <v>121</v>
      </c>
      <c r="B123" s="125" t="s">
        <v>14</v>
      </c>
      <c r="C123" s="27" t="str">
        <f t="shared" si="4"/>
        <v>6UCUNION20</v>
      </c>
      <c r="D123" s="27"/>
      <c r="E123" s="28">
        <f>+'CALCULO TARIFAS CC '!$U$45</f>
        <v>0.21917226713789348</v>
      </c>
      <c r="F123" s="29">
        <f t="shared" si="5"/>
        <v>431.387</v>
      </c>
      <c r="G123" s="291">
        <f t="shared" si="6"/>
        <v>94.55</v>
      </c>
      <c r="H123" s="211" t="s">
        <v>22</v>
      </c>
      <c r="I123" s="185" t="s">
        <v>949</v>
      </c>
      <c r="J123" s="338">
        <v>431.387</v>
      </c>
    </row>
    <row r="124" spans="1:10" outlineLevel="1" x14ac:dyDescent="0.35">
      <c r="A124" s="219">
        <f t="shared" si="7"/>
        <v>122</v>
      </c>
      <c r="B124" s="125" t="s">
        <v>14</v>
      </c>
      <c r="C124" s="27" t="str">
        <f t="shared" si="4"/>
        <v>6UCWAGUAS</v>
      </c>
      <c r="D124" s="27"/>
      <c r="E124" s="28">
        <f>+'CALCULO TARIFAS CC '!$U$45</f>
        <v>0.21917226713789348</v>
      </c>
      <c r="F124" s="29">
        <f t="shared" si="5"/>
        <v>77.694900000000004</v>
      </c>
      <c r="G124" s="291">
        <f t="shared" si="6"/>
        <v>17.03</v>
      </c>
      <c r="H124" s="211" t="s">
        <v>22</v>
      </c>
      <c r="I124" s="185" t="s">
        <v>171</v>
      </c>
      <c r="J124" s="338">
        <v>77.694900000000004</v>
      </c>
    </row>
    <row r="125" spans="1:10" outlineLevel="1" x14ac:dyDescent="0.35">
      <c r="A125" s="219">
        <f t="shared" si="7"/>
        <v>123</v>
      </c>
      <c r="B125" s="125" t="s">
        <v>14</v>
      </c>
      <c r="C125" s="27" t="str">
        <f t="shared" si="4"/>
        <v>6UCWBAL</v>
      </c>
      <c r="D125" s="27"/>
      <c r="E125" s="28">
        <f>+'CALCULO TARIFAS CC '!$U$45</f>
        <v>0.21917226713789348</v>
      </c>
      <c r="F125" s="29">
        <f t="shared" si="5"/>
        <v>211.5532</v>
      </c>
      <c r="G125" s="291">
        <f t="shared" si="6"/>
        <v>46.37</v>
      </c>
      <c r="H125" s="211" t="s">
        <v>22</v>
      </c>
      <c r="I125" s="185" t="s">
        <v>172</v>
      </c>
      <c r="J125" s="338">
        <v>211.5532</v>
      </c>
    </row>
    <row r="126" spans="1:10" outlineLevel="1" x14ac:dyDescent="0.35">
      <c r="A126" s="219">
        <f t="shared" si="7"/>
        <v>124</v>
      </c>
      <c r="B126" s="125" t="s">
        <v>14</v>
      </c>
      <c r="C126" s="27" t="str">
        <f t="shared" si="4"/>
        <v>6UCWCOLON</v>
      </c>
      <c r="D126" s="27"/>
      <c r="E126" s="28">
        <f>+'CALCULO TARIFAS CC '!$U$45</f>
        <v>0.21917226713789348</v>
      </c>
      <c r="F126" s="29">
        <f t="shared" si="5"/>
        <v>87.857900000000001</v>
      </c>
      <c r="G126" s="291">
        <f t="shared" si="6"/>
        <v>19.260000000000002</v>
      </c>
      <c r="H126" s="211" t="s">
        <v>22</v>
      </c>
      <c r="I126" s="185" t="s">
        <v>173</v>
      </c>
      <c r="J126" s="338">
        <v>87.857900000000001</v>
      </c>
    </row>
    <row r="127" spans="1:10" outlineLevel="1" x14ac:dyDescent="0.35">
      <c r="A127" s="219">
        <f t="shared" si="7"/>
        <v>125</v>
      </c>
      <c r="B127" s="125" t="s">
        <v>14</v>
      </c>
      <c r="C127" s="27" t="str">
        <f t="shared" si="4"/>
        <v>6UCWDAVID</v>
      </c>
      <c r="D127" s="27"/>
      <c r="E127" s="28">
        <f>+'CALCULO TARIFAS CC '!$U$45</f>
        <v>0.21917226713789348</v>
      </c>
      <c r="F127" s="29">
        <f t="shared" si="5"/>
        <v>129.3451</v>
      </c>
      <c r="G127" s="291">
        <f t="shared" si="6"/>
        <v>28.35</v>
      </c>
      <c r="H127" s="211" t="s">
        <v>22</v>
      </c>
      <c r="I127" s="185" t="s">
        <v>174</v>
      </c>
      <c r="J127" s="338">
        <v>129.3451</v>
      </c>
    </row>
    <row r="128" spans="1:10" outlineLevel="1" x14ac:dyDescent="0.35">
      <c r="A128" s="219">
        <f t="shared" si="7"/>
        <v>126</v>
      </c>
      <c r="B128" s="125" t="s">
        <v>14</v>
      </c>
      <c r="C128" s="27" t="str">
        <f t="shared" si="4"/>
        <v>6UCWDORADO</v>
      </c>
      <c r="D128" s="27"/>
      <c r="E128" s="28">
        <f>+'CALCULO TARIFAS CC '!$U$45</f>
        <v>0.21917226713789348</v>
      </c>
      <c r="F128" s="29">
        <f t="shared" si="5"/>
        <v>144.1268</v>
      </c>
      <c r="G128" s="291">
        <f t="shared" si="6"/>
        <v>31.59</v>
      </c>
      <c r="H128" s="211" t="s">
        <v>22</v>
      </c>
      <c r="I128" s="185" t="s">
        <v>175</v>
      </c>
      <c r="J128" s="338">
        <v>144.1268</v>
      </c>
    </row>
    <row r="129" spans="1:10" outlineLevel="1" x14ac:dyDescent="0.35">
      <c r="A129" s="219">
        <f t="shared" si="7"/>
        <v>127</v>
      </c>
      <c r="B129" s="125" t="s">
        <v>14</v>
      </c>
      <c r="C129" s="27" t="str">
        <f t="shared" si="4"/>
        <v>6UCWEXP</v>
      </c>
      <c r="D129" s="27"/>
      <c r="E129" s="28">
        <f>+'CALCULO TARIFAS CC '!$U$45</f>
        <v>0.21917226713789348</v>
      </c>
      <c r="F129" s="29">
        <f t="shared" si="5"/>
        <v>61.821300000000001</v>
      </c>
      <c r="G129" s="291">
        <f t="shared" si="6"/>
        <v>13.55</v>
      </c>
      <c r="H129" s="211" t="s">
        <v>22</v>
      </c>
      <c r="I129" s="185" t="s">
        <v>176</v>
      </c>
      <c r="J129" s="338">
        <v>61.821300000000001</v>
      </c>
    </row>
    <row r="130" spans="1:10" outlineLevel="1" x14ac:dyDescent="0.35">
      <c r="A130" s="219">
        <f t="shared" si="7"/>
        <v>128</v>
      </c>
      <c r="B130" s="125" t="s">
        <v>14</v>
      </c>
      <c r="C130" s="27" t="str">
        <f t="shared" si="4"/>
        <v>6UCWHOPA</v>
      </c>
      <c r="D130" s="27"/>
      <c r="E130" s="28">
        <f>+'CALCULO TARIFAS CC '!$U$45</f>
        <v>0.21917226713789348</v>
      </c>
      <c r="F130" s="29">
        <f t="shared" si="5"/>
        <v>499.98289999999997</v>
      </c>
      <c r="G130" s="291">
        <f t="shared" si="6"/>
        <v>109.58</v>
      </c>
      <c r="H130" s="211" t="s">
        <v>22</v>
      </c>
      <c r="I130" s="185" t="s">
        <v>177</v>
      </c>
      <c r="J130" s="338">
        <v>499.98289999999997</v>
      </c>
    </row>
    <row r="131" spans="1:10" outlineLevel="1" x14ac:dyDescent="0.35">
      <c r="A131" s="219">
        <f t="shared" si="7"/>
        <v>129</v>
      </c>
      <c r="B131" s="125" t="s">
        <v>14</v>
      </c>
      <c r="C131" s="27" t="str">
        <f t="shared" ref="C131:C194" si="8">UPPER(I131)</f>
        <v>6UCWHOPB</v>
      </c>
      <c r="D131" s="27"/>
      <c r="E131" s="28">
        <f>+'CALCULO TARIFAS CC '!$U$45</f>
        <v>0.21917226713789348</v>
      </c>
      <c r="F131" s="29">
        <f t="shared" ref="F131:F194" si="9">ROUND(J131,4)</f>
        <v>313.9212</v>
      </c>
      <c r="G131" s="291">
        <f t="shared" si="6"/>
        <v>68.8</v>
      </c>
      <c r="H131" s="211" t="s">
        <v>22</v>
      </c>
      <c r="I131" s="185" t="s">
        <v>178</v>
      </c>
      <c r="J131" s="338">
        <v>313.9212</v>
      </c>
    </row>
    <row r="132" spans="1:10" outlineLevel="1" x14ac:dyDescent="0.35">
      <c r="A132" s="219">
        <f t="shared" si="7"/>
        <v>130</v>
      </c>
      <c r="B132" s="125" t="s">
        <v>14</v>
      </c>
      <c r="C132" s="27" t="str">
        <f t="shared" si="8"/>
        <v>6UCWJFRA1</v>
      </c>
      <c r="D132" s="27"/>
      <c r="E132" s="28">
        <f>+'CALCULO TARIFAS CC '!$U$45</f>
        <v>0.21917226713789348</v>
      </c>
      <c r="F132" s="29">
        <f t="shared" si="9"/>
        <v>327.58229999999998</v>
      </c>
      <c r="G132" s="291">
        <f t="shared" ref="G132:G195" si="10">ROUND(F132*E132,2)</f>
        <v>71.8</v>
      </c>
      <c r="H132" s="211" t="s">
        <v>22</v>
      </c>
      <c r="I132" s="185" t="s">
        <v>179</v>
      </c>
      <c r="J132" s="338">
        <v>327.58229999999998</v>
      </c>
    </row>
    <row r="133" spans="1:10" outlineLevel="1" x14ac:dyDescent="0.35">
      <c r="A133" s="219">
        <f t="shared" ref="A133:A196" si="11">A132+1</f>
        <v>131</v>
      </c>
      <c r="B133" s="125" t="s">
        <v>14</v>
      </c>
      <c r="C133" s="27" t="str">
        <f t="shared" si="8"/>
        <v>6UCWJFRA2</v>
      </c>
      <c r="D133" s="27"/>
      <c r="E133" s="28">
        <f>+'CALCULO TARIFAS CC '!$U$45</f>
        <v>0.21917226713789348</v>
      </c>
      <c r="F133" s="29">
        <f t="shared" si="9"/>
        <v>348.10550000000001</v>
      </c>
      <c r="G133" s="291">
        <f t="shared" si="10"/>
        <v>76.3</v>
      </c>
      <c r="H133" s="211" t="s">
        <v>22</v>
      </c>
      <c r="I133" s="185" t="s">
        <v>180</v>
      </c>
      <c r="J133" s="338">
        <v>348.10550000000001</v>
      </c>
    </row>
    <row r="134" spans="1:10" outlineLevel="1" x14ac:dyDescent="0.35">
      <c r="A134" s="219">
        <f t="shared" si="11"/>
        <v>132</v>
      </c>
      <c r="B134" s="125" t="s">
        <v>14</v>
      </c>
      <c r="C134" s="27" t="str">
        <f t="shared" si="8"/>
        <v>6UCWRABAJO</v>
      </c>
      <c r="D134" s="27"/>
      <c r="E134" s="28">
        <f>+'CALCULO TARIFAS CC '!$U$45</f>
        <v>0.21917226713789348</v>
      </c>
      <c r="F134" s="29">
        <f t="shared" si="9"/>
        <v>201.21780000000001</v>
      </c>
      <c r="G134" s="291">
        <f t="shared" si="10"/>
        <v>44.1</v>
      </c>
      <c r="H134" s="211" t="s">
        <v>22</v>
      </c>
      <c r="I134" s="185" t="s">
        <v>181</v>
      </c>
      <c r="J134" s="338">
        <v>201.21780000000001</v>
      </c>
    </row>
    <row r="135" spans="1:10" outlineLevel="1" x14ac:dyDescent="0.35">
      <c r="A135" s="219">
        <f t="shared" si="11"/>
        <v>133</v>
      </c>
      <c r="B135" s="125" t="s">
        <v>14</v>
      </c>
      <c r="C135" s="27" t="str">
        <f t="shared" si="8"/>
        <v>6UCWSANFCO</v>
      </c>
      <c r="D135" s="27"/>
      <c r="E135" s="28">
        <f>+'CALCULO TARIFAS CC '!$U$45</f>
        <v>0.21917226713789348</v>
      </c>
      <c r="F135" s="29">
        <f t="shared" si="9"/>
        <v>135.48509999999999</v>
      </c>
      <c r="G135" s="291">
        <f t="shared" si="10"/>
        <v>29.69</v>
      </c>
      <c r="H135" s="211" t="s">
        <v>22</v>
      </c>
      <c r="I135" s="185" t="s">
        <v>182</v>
      </c>
      <c r="J135" s="338">
        <v>135.48509999999999</v>
      </c>
    </row>
    <row r="136" spans="1:10" outlineLevel="1" x14ac:dyDescent="0.35">
      <c r="A136" s="219">
        <f t="shared" si="11"/>
        <v>134</v>
      </c>
      <c r="B136" s="125" t="s">
        <v>14</v>
      </c>
      <c r="C136" s="27" t="str">
        <f t="shared" si="8"/>
        <v>6UCWSCLARA</v>
      </c>
      <c r="D136" s="27"/>
      <c r="E136" s="28">
        <f>+'CALCULO TARIFAS CC '!$U$45</f>
        <v>0.21917226713789348</v>
      </c>
      <c r="F136" s="29">
        <f t="shared" si="9"/>
        <v>157.65440000000001</v>
      </c>
      <c r="G136" s="291">
        <f t="shared" si="10"/>
        <v>34.549999999999997</v>
      </c>
      <c r="H136" s="211" t="s">
        <v>22</v>
      </c>
      <c r="I136" s="185" t="s">
        <v>183</v>
      </c>
      <c r="J136" s="338">
        <v>157.65440000000001</v>
      </c>
    </row>
    <row r="137" spans="1:10" outlineLevel="1" x14ac:dyDescent="0.35">
      <c r="A137" s="219">
        <f t="shared" si="11"/>
        <v>135</v>
      </c>
      <c r="B137" s="125" t="s">
        <v>14</v>
      </c>
      <c r="C137" s="27" t="str">
        <f t="shared" si="8"/>
        <v>6UCWTORREC</v>
      </c>
      <c r="D137" s="27"/>
      <c r="E137" s="28">
        <f>+'CALCULO TARIFAS CC '!$U$45</f>
        <v>0.21917226713789348</v>
      </c>
      <c r="F137" s="29">
        <f t="shared" si="9"/>
        <v>23.937100000000001</v>
      </c>
      <c r="G137" s="291">
        <f t="shared" si="10"/>
        <v>5.25</v>
      </c>
      <c r="H137" s="211" t="s">
        <v>22</v>
      </c>
      <c r="I137" s="185" t="s">
        <v>184</v>
      </c>
      <c r="J137" s="338">
        <v>23.937100000000001</v>
      </c>
    </row>
    <row r="138" spans="1:10" outlineLevel="1" x14ac:dyDescent="0.35">
      <c r="A138" s="219">
        <f t="shared" si="11"/>
        <v>136</v>
      </c>
      <c r="B138" s="125" t="s">
        <v>14</v>
      </c>
      <c r="C138" s="27" t="str">
        <f t="shared" si="8"/>
        <v>6UCYMALLPC</v>
      </c>
      <c r="D138" s="27"/>
      <c r="E138" s="28">
        <f>+'CALCULO TARIFAS CC '!$U$45</f>
        <v>0.21917226713789348</v>
      </c>
      <c r="F138" s="29">
        <f t="shared" si="9"/>
        <v>287.04340000000002</v>
      </c>
      <c r="G138" s="291">
        <f t="shared" si="10"/>
        <v>62.91</v>
      </c>
      <c r="H138" s="211" t="s">
        <v>22</v>
      </c>
      <c r="I138" s="185" t="s">
        <v>185</v>
      </c>
      <c r="J138" s="338">
        <v>287.04340000000002</v>
      </c>
    </row>
    <row r="139" spans="1:10" outlineLevel="1" x14ac:dyDescent="0.35">
      <c r="A139" s="219">
        <f t="shared" si="11"/>
        <v>137</v>
      </c>
      <c r="B139" s="125" t="s">
        <v>14</v>
      </c>
      <c r="C139" s="27" t="str">
        <f t="shared" si="8"/>
        <v>6UC_CONT</v>
      </c>
      <c r="D139" s="27"/>
      <c r="E139" s="28">
        <f>+'CALCULO TARIFAS CC '!$U$45</f>
        <v>0.21917226713789348</v>
      </c>
      <c r="F139" s="29">
        <f t="shared" si="9"/>
        <v>133.51339999999999</v>
      </c>
      <c r="G139" s="291">
        <f t="shared" si="10"/>
        <v>29.26</v>
      </c>
      <c r="H139" s="211" t="s">
        <v>22</v>
      </c>
      <c r="I139" s="185" t="s">
        <v>186</v>
      </c>
      <c r="J139" s="338">
        <v>133.51339999999999</v>
      </c>
    </row>
    <row r="140" spans="1:10" outlineLevel="1" x14ac:dyDescent="0.35">
      <c r="A140" s="219">
        <f t="shared" si="11"/>
        <v>138</v>
      </c>
      <c r="B140" s="125" t="s">
        <v>14</v>
      </c>
      <c r="C140" s="27" t="str">
        <f t="shared" si="8"/>
        <v>6UC_GUAY</v>
      </c>
      <c r="D140" s="27"/>
      <c r="E140" s="28">
        <f>+'CALCULO TARIFAS CC '!$U$45</f>
        <v>0.21917226713789348</v>
      </c>
      <c r="F140" s="29">
        <f t="shared" si="9"/>
        <v>91.731099999999998</v>
      </c>
      <c r="G140" s="291">
        <f t="shared" si="10"/>
        <v>20.100000000000001</v>
      </c>
      <c r="H140" s="211" t="s">
        <v>22</v>
      </c>
      <c r="I140" s="185" t="s">
        <v>187</v>
      </c>
      <c r="J140" s="338">
        <v>91.731099999999998</v>
      </c>
    </row>
    <row r="141" spans="1:10" outlineLevel="1" x14ac:dyDescent="0.35">
      <c r="A141" s="219">
        <f t="shared" si="11"/>
        <v>139</v>
      </c>
      <c r="B141" s="125" t="s">
        <v>14</v>
      </c>
      <c r="C141" s="27" t="str">
        <f t="shared" si="8"/>
        <v>6UC_HPMA</v>
      </c>
      <c r="D141" s="27"/>
      <c r="E141" s="28">
        <f>+'CALCULO TARIFAS CC '!$U$45</f>
        <v>0.21917226713789348</v>
      </c>
      <c r="F141" s="29">
        <f t="shared" si="9"/>
        <v>228.66210000000001</v>
      </c>
      <c r="G141" s="291">
        <f t="shared" si="10"/>
        <v>50.12</v>
      </c>
      <c r="H141" s="211" t="s">
        <v>22</v>
      </c>
      <c r="I141" s="185" t="s">
        <v>188</v>
      </c>
      <c r="J141" s="338">
        <v>228.66210000000001</v>
      </c>
    </row>
    <row r="142" spans="1:10" outlineLevel="1" x14ac:dyDescent="0.35">
      <c r="A142" s="219">
        <f t="shared" si="11"/>
        <v>140</v>
      </c>
      <c r="B142" s="125" t="s">
        <v>14</v>
      </c>
      <c r="C142" s="27" t="str">
        <f t="shared" si="8"/>
        <v>6UC_SHERAT</v>
      </c>
      <c r="D142" s="27"/>
      <c r="E142" s="28">
        <f>+'CALCULO TARIFAS CC '!$U$45</f>
        <v>0.21917226713789348</v>
      </c>
      <c r="F142" s="29">
        <f t="shared" si="9"/>
        <v>162.08430000000001</v>
      </c>
      <c r="G142" s="291">
        <f t="shared" si="10"/>
        <v>35.520000000000003</v>
      </c>
      <c r="H142" s="211" t="s">
        <v>22</v>
      </c>
      <c r="I142" s="185" t="s">
        <v>189</v>
      </c>
      <c r="J142" s="338">
        <v>162.08430000000001</v>
      </c>
    </row>
    <row r="143" spans="1:10" outlineLevel="1" x14ac:dyDescent="0.35">
      <c r="A143" s="219">
        <f t="shared" si="11"/>
        <v>141</v>
      </c>
      <c r="B143" s="125" t="s">
        <v>14</v>
      </c>
      <c r="C143" s="27" t="str">
        <f t="shared" si="8"/>
        <v>6UC_SOLLOY</v>
      </c>
      <c r="D143" s="27"/>
      <c r="E143" s="28">
        <f>+'CALCULO TARIFAS CC '!$U$45</f>
        <v>0.21917226713789348</v>
      </c>
      <c r="F143" s="29">
        <f t="shared" si="9"/>
        <v>129.7962</v>
      </c>
      <c r="G143" s="291">
        <f t="shared" si="10"/>
        <v>28.45</v>
      </c>
      <c r="H143" s="211" t="s">
        <v>22</v>
      </c>
      <c r="I143" s="185" t="s">
        <v>190</v>
      </c>
      <c r="J143" s="338">
        <v>129.7962</v>
      </c>
    </row>
    <row r="144" spans="1:10" outlineLevel="1" x14ac:dyDescent="0.35">
      <c r="A144" s="219">
        <f t="shared" si="11"/>
        <v>142</v>
      </c>
      <c r="B144" s="125" t="s">
        <v>14</v>
      </c>
      <c r="C144" s="27" t="str">
        <f t="shared" si="8"/>
        <v>6UDAVIVIENDA</v>
      </c>
      <c r="D144" s="27"/>
      <c r="E144" s="28">
        <f>+'CALCULO TARIFAS CC '!$U$45</f>
        <v>0.21917226713789348</v>
      </c>
      <c r="F144" s="29">
        <f t="shared" si="9"/>
        <v>84.867099999999994</v>
      </c>
      <c r="G144" s="291">
        <f t="shared" si="10"/>
        <v>18.600000000000001</v>
      </c>
      <c r="H144" s="211" t="s">
        <v>22</v>
      </c>
      <c r="I144" s="185" t="s">
        <v>191</v>
      </c>
      <c r="J144" s="338">
        <v>84.867099999999994</v>
      </c>
    </row>
    <row r="145" spans="1:10" outlineLevel="1" x14ac:dyDescent="0.35">
      <c r="A145" s="219">
        <f t="shared" si="11"/>
        <v>143</v>
      </c>
      <c r="B145" s="125" t="s">
        <v>14</v>
      </c>
      <c r="C145" s="27" t="str">
        <f t="shared" si="8"/>
        <v>6UDECAMERON</v>
      </c>
      <c r="D145" s="27"/>
      <c r="E145" s="28">
        <f>+'CALCULO TARIFAS CC '!$U$45</f>
        <v>0.21917226713789348</v>
      </c>
      <c r="F145" s="29">
        <f t="shared" si="9"/>
        <v>708.6454</v>
      </c>
      <c r="G145" s="291">
        <f t="shared" si="10"/>
        <v>155.32</v>
      </c>
      <c r="H145" s="211" t="s">
        <v>22</v>
      </c>
      <c r="I145" s="185" t="s">
        <v>192</v>
      </c>
      <c r="J145" s="338">
        <v>708.6454</v>
      </c>
    </row>
    <row r="146" spans="1:10" outlineLevel="1" x14ac:dyDescent="0.35">
      <c r="A146" s="219">
        <f t="shared" si="11"/>
        <v>144</v>
      </c>
      <c r="B146" s="125" t="s">
        <v>14</v>
      </c>
      <c r="C146" s="27" t="str">
        <f t="shared" si="8"/>
        <v>6UDELMONTE</v>
      </c>
      <c r="D146" s="27"/>
      <c r="E146" s="28">
        <f>+'CALCULO TARIFAS CC '!$U$45</f>
        <v>0.21917226713789348</v>
      </c>
      <c r="F146" s="29">
        <f t="shared" si="9"/>
        <v>309.81869999999998</v>
      </c>
      <c r="G146" s="291">
        <f t="shared" si="10"/>
        <v>67.900000000000006</v>
      </c>
      <c r="H146" s="211" t="s">
        <v>22</v>
      </c>
      <c r="I146" s="185" t="s">
        <v>193</v>
      </c>
      <c r="J146" s="338">
        <v>309.81869999999998</v>
      </c>
    </row>
    <row r="147" spans="1:10" outlineLevel="1" x14ac:dyDescent="0.35">
      <c r="A147" s="219">
        <f t="shared" si="11"/>
        <v>145</v>
      </c>
      <c r="B147" s="125" t="s">
        <v>14</v>
      </c>
      <c r="C147" s="27" t="str">
        <f t="shared" si="8"/>
        <v>6UDELYRBVTA</v>
      </c>
      <c r="D147" s="27"/>
      <c r="E147" s="28">
        <f>+'CALCULO TARIFAS CC '!$U$45</f>
        <v>0.21917226713789348</v>
      </c>
      <c r="F147" s="29">
        <f t="shared" si="9"/>
        <v>193.8741</v>
      </c>
      <c r="G147" s="291">
        <f t="shared" si="10"/>
        <v>42.49</v>
      </c>
      <c r="H147" s="211" t="s">
        <v>22</v>
      </c>
      <c r="I147" s="185" t="s">
        <v>194</v>
      </c>
      <c r="J147" s="338">
        <v>193.8741</v>
      </c>
    </row>
    <row r="148" spans="1:10" outlineLevel="1" x14ac:dyDescent="0.35">
      <c r="A148" s="219">
        <f t="shared" si="11"/>
        <v>146</v>
      </c>
      <c r="B148" s="125" t="s">
        <v>14</v>
      </c>
      <c r="C148" s="27" t="str">
        <f t="shared" si="8"/>
        <v>6UDOIT12OC</v>
      </c>
      <c r="D148" s="27"/>
      <c r="E148" s="28">
        <f>+'CALCULO TARIFAS CC '!$U$45</f>
        <v>0.21917226713789348</v>
      </c>
      <c r="F148" s="29">
        <f t="shared" si="9"/>
        <v>51.393799999999999</v>
      </c>
      <c r="G148" s="291">
        <f t="shared" si="10"/>
        <v>11.26</v>
      </c>
      <c r="H148" s="211" t="s">
        <v>22</v>
      </c>
      <c r="I148" s="185" t="s">
        <v>195</v>
      </c>
      <c r="J148" s="338">
        <v>51.393799999999999</v>
      </c>
    </row>
    <row r="149" spans="1:10" outlineLevel="1" x14ac:dyDescent="0.35">
      <c r="A149" s="219">
        <f t="shared" si="11"/>
        <v>147</v>
      </c>
      <c r="B149" s="125" t="s">
        <v>14</v>
      </c>
      <c r="C149" s="27" t="str">
        <f t="shared" si="8"/>
        <v>6UDOITBGOL</v>
      </c>
      <c r="D149" s="27"/>
      <c r="E149" s="28">
        <f>+'CALCULO TARIFAS CC '!$U$45</f>
        <v>0.21917226713789348</v>
      </c>
      <c r="F149" s="29">
        <f t="shared" si="9"/>
        <v>61.370399999999997</v>
      </c>
      <c r="G149" s="291">
        <f t="shared" si="10"/>
        <v>13.45</v>
      </c>
      <c r="H149" s="211" t="s">
        <v>22</v>
      </c>
      <c r="I149" s="185" t="s">
        <v>901</v>
      </c>
      <c r="J149" s="338">
        <v>61.370399999999997</v>
      </c>
    </row>
    <row r="150" spans="1:10" outlineLevel="1" x14ac:dyDescent="0.35">
      <c r="A150" s="219">
        <f t="shared" si="11"/>
        <v>148</v>
      </c>
      <c r="B150" s="125" t="s">
        <v>14</v>
      </c>
      <c r="C150" s="27" t="str">
        <f t="shared" si="8"/>
        <v>6UDOITCENT</v>
      </c>
      <c r="D150" s="27"/>
      <c r="E150" s="28">
        <f>+'CALCULO TARIFAS CC '!$U$45</f>
        <v>0.21917226713789348</v>
      </c>
      <c r="F150" s="29">
        <f t="shared" si="9"/>
        <v>112.1559</v>
      </c>
      <c r="G150" s="291">
        <f t="shared" si="10"/>
        <v>24.58</v>
      </c>
      <c r="H150" s="211" t="s">
        <v>22</v>
      </c>
      <c r="I150" s="185" t="s">
        <v>196</v>
      </c>
      <c r="J150" s="338">
        <v>112.1559</v>
      </c>
    </row>
    <row r="151" spans="1:10" outlineLevel="1" x14ac:dyDescent="0.35">
      <c r="A151" s="219">
        <f t="shared" si="11"/>
        <v>149</v>
      </c>
      <c r="B151" s="125" t="s">
        <v>14</v>
      </c>
      <c r="C151" s="27" t="str">
        <f t="shared" si="8"/>
        <v>6UDOITLDON</v>
      </c>
      <c r="D151" s="27"/>
      <c r="E151" s="28">
        <f>+'CALCULO TARIFAS CC '!$U$45</f>
        <v>0.21917226713789348</v>
      </c>
      <c r="F151" s="29">
        <f t="shared" si="9"/>
        <v>48.450400000000002</v>
      </c>
      <c r="G151" s="291">
        <f t="shared" si="10"/>
        <v>10.62</v>
      </c>
      <c r="H151" s="211" t="s">
        <v>22</v>
      </c>
      <c r="I151" s="185" t="s">
        <v>197</v>
      </c>
      <c r="J151" s="338">
        <v>48.450400000000002</v>
      </c>
    </row>
    <row r="152" spans="1:10" outlineLevel="1" x14ac:dyDescent="0.35">
      <c r="A152" s="219">
        <f t="shared" si="11"/>
        <v>150</v>
      </c>
      <c r="B152" s="125" t="s">
        <v>14</v>
      </c>
      <c r="C152" s="27" t="str">
        <f t="shared" si="8"/>
        <v>6UDOITLPUE</v>
      </c>
      <c r="D152" s="27"/>
      <c r="E152" s="28">
        <f>+'CALCULO TARIFAS CC '!$U$45</f>
        <v>0.21917226713789348</v>
      </c>
      <c r="F152" s="29">
        <f t="shared" si="9"/>
        <v>83.414100000000005</v>
      </c>
      <c r="G152" s="291">
        <f t="shared" si="10"/>
        <v>18.28</v>
      </c>
      <c r="H152" s="211" t="s">
        <v>22</v>
      </c>
      <c r="I152" s="185" t="s">
        <v>198</v>
      </c>
      <c r="J152" s="338">
        <v>83.414100000000005</v>
      </c>
    </row>
    <row r="153" spans="1:10" outlineLevel="1" x14ac:dyDescent="0.35">
      <c r="A153" s="219">
        <f t="shared" si="11"/>
        <v>151</v>
      </c>
      <c r="B153" s="125" t="s">
        <v>14</v>
      </c>
      <c r="C153" s="27" t="str">
        <f t="shared" si="8"/>
        <v>6UDOITTOC</v>
      </c>
      <c r="D153" s="27"/>
      <c r="E153" s="28">
        <f>+'CALCULO TARIFAS CC '!$U$45</f>
        <v>0.21917226713789348</v>
      </c>
      <c r="F153" s="29">
        <f t="shared" si="9"/>
        <v>58.641100000000002</v>
      </c>
      <c r="G153" s="291">
        <f t="shared" si="10"/>
        <v>12.85</v>
      </c>
      <c r="H153" s="211" t="s">
        <v>22</v>
      </c>
      <c r="I153" s="185" t="s">
        <v>199</v>
      </c>
      <c r="J153" s="338">
        <v>58.641100000000002</v>
      </c>
    </row>
    <row r="154" spans="1:10" outlineLevel="1" x14ac:dyDescent="0.35">
      <c r="A154" s="219">
        <f t="shared" si="11"/>
        <v>152</v>
      </c>
      <c r="B154" s="125" t="s">
        <v>14</v>
      </c>
      <c r="C154" s="27" t="str">
        <f t="shared" si="8"/>
        <v>6UEBELL</v>
      </c>
      <c r="D154" s="27"/>
      <c r="E154" s="28">
        <f>+'CALCULO TARIFAS CC '!$U$45</f>
        <v>0.21917226713789348</v>
      </c>
      <c r="F154" s="29">
        <f t="shared" si="9"/>
        <v>235.61259999999999</v>
      </c>
      <c r="G154" s="291">
        <f t="shared" si="10"/>
        <v>51.64</v>
      </c>
      <c r="H154" s="211" t="s">
        <v>22</v>
      </c>
      <c r="I154" s="185" t="s">
        <v>200</v>
      </c>
      <c r="J154" s="338">
        <v>235.61259999999999</v>
      </c>
    </row>
    <row r="155" spans="1:10" outlineLevel="1" x14ac:dyDescent="0.35">
      <c r="A155" s="219">
        <f t="shared" si="11"/>
        <v>153</v>
      </c>
      <c r="B155" s="125" t="s">
        <v>14</v>
      </c>
      <c r="C155" s="27" t="str">
        <f t="shared" si="8"/>
        <v>6UEDIF3M</v>
      </c>
      <c r="D155" s="27"/>
      <c r="E155" s="28">
        <f>+'CALCULO TARIFAS CC '!$U$45</f>
        <v>0.21917226713789348</v>
      </c>
      <c r="F155" s="29">
        <f t="shared" si="9"/>
        <v>749.63869999999997</v>
      </c>
      <c r="G155" s="291">
        <f t="shared" si="10"/>
        <v>164.3</v>
      </c>
      <c r="H155" s="211" t="s">
        <v>22</v>
      </c>
      <c r="I155" s="185" t="s">
        <v>201</v>
      </c>
      <c r="J155" s="338">
        <v>749.63869999999997</v>
      </c>
    </row>
    <row r="156" spans="1:10" outlineLevel="1" x14ac:dyDescent="0.35">
      <c r="A156" s="219">
        <f t="shared" si="11"/>
        <v>154</v>
      </c>
      <c r="B156" s="125" t="s">
        <v>14</v>
      </c>
      <c r="C156" s="27" t="str">
        <f t="shared" si="8"/>
        <v>6UEEUA</v>
      </c>
      <c r="D156" s="27"/>
      <c r="E156" s="28">
        <f>+'CALCULO TARIFAS CC '!$U$45</f>
        <v>0.21917226713789348</v>
      </c>
      <c r="F156" s="29">
        <f t="shared" si="9"/>
        <v>640.90890000000002</v>
      </c>
      <c r="G156" s="291">
        <f t="shared" si="10"/>
        <v>140.47</v>
      </c>
      <c r="H156" s="211" t="s">
        <v>22</v>
      </c>
      <c r="I156" s="185" t="s">
        <v>202</v>
      </c>
      <c r="J156" s="338">
        <v>640.90890000000002</v>
      </c>
    </row>
    <row r="157" spans="1:10" outlineLevel="1" x14ac:dyDescent="0.35">
      <c r="A157" s="219">
        <f t="shared" si="11"/>
        <v>155</v>
      </c>
      <c r="B157" s="125" t="s">
        <v>14</v>
      </c>
      <c r="C157" s="27" t="str">
        <f t="shared" si="8"/>
        <v>6UENSACV</v>
      </c>
      <c r="D157" s="27"/>
      <c r="E157" s="28">
        <f>+'CALCULO TARIFAS CC '!$U$45</f>
        <v>0.21917226713789348</v>
      </c>
      <c r="F157" s="29">
        <f t="shared" si="9"/>
        <v>54.304900000000004</v>
      </c>
      <c r="G157" s="291">
        <f t="shared" si="10"/>
        <v>11.9</v>
      </c>
      <c r="H157" s="211" t="s">
        <v>22</v>
      </c>
      <c r="I157" s="185" t="s">
        <v>203</v>
      </c>
      <c r="J157" s="338">
        <v>54.304900000000004</v>
      </c>
    </row>
    <row r="158" spans="1:10" outlineLevel="1" x14ac:dyDescent="0.35">
      <c r="A158" s="219">
        <f t="shared" si="11"/>
        <v>156</v>
      </c>
      <c r="B158" s="125" t="s">
        <v>14</v>
      </c>
      <c r="C158" s="27" t="str">
        <f t="shared" si="8"/>
        <v>6UEUBP</v>
      </c>
      <c r="D158" s="27"/>
      <c r="E158" s="28">
        <f>+'CALCULO TARIFAS CC '!$U$45</f>
        <v>0.21917226713789348</v>
      </c>
      <c r="F158" s="29">
        <f t="shared" si="9"/>
        <v>1850.2544</v>
      </c>
      <c r="G158" s="291">
        <f t="shared" si="10"/>
        <v>405.52</v>
      </c>
      <c r="H158" s="211" t="s">
        <v>22</v>
      </c>
      <c r="I158" s="185" t="s">
        <v>204</v>
      </c>
      <c r="J158" s="338">
        <v>1850.2544</v>
      </c>
    </row>
    <row r="159" spans="1:10" outlineLevel="1" x14ac:dyDescent="0.35">
      <c r="A159" s="219">
        <f t="shared" si="11"/>
        <v>157</v>
      </c>
      <c r="B159" s="125" t="s">
        <v>14</v>
      </c>
      <c r="C159" s="27" t="str">
        <f t="shared" si="8"/>
        <v>6UEVOLTOW</v>
      </c>
      <c r="D159" s="27"/>
      <c r="E159" s="28">
        <f>+'CALCULO TARIFAS CC '!$U$45</f>
        <v>0.21917226713789348</v>
      </c>
      <c r="F159" s="29">
        <f t="shared" si="9"/>
        <v>126.2784</v>
      </c>
      <c r="G159" s="291">
        <f t="shared" si="10"/>
        <v>27.68</v>
      </c>
      <c r="H159" s="211" t="s">
        <v>22</v>
      </c>
      <c r="I159" s="185" t="s">
        <v>205</v>
      </c>
      <c r="J159" s="338">
        <v>126.2784</v>
      </c>
    </row>
    <row r="160" spans="1:10" outlineLevel="1" x14ac:dyDescent="0.35">
      <c r="A160" s="219">
        <f t="shared" si="11"/>
        <v>158</v>
      </c>
      <c r="B160" s="125" t="s">
        <v>14</v>
      </c>
      <c r="C160" s="27" t="str">
        <f t="shared" si="8"/>
        <v>6UFA12OC96</v>
      </c>
      <c r="D160" s="27"/>
      <c r="E160" s="28">
        <f>+'CALCULO TARIFAS CC '!$U$45</f>
        <v>0.21917226713789348</v>
      </c>
      <c r="F160" s="29">
        <f t="shared" si="9"/>
        <v>146.7841</v>
      </c>
      <c r="G160" s="291">
        <f t="shared" si="10"/>
        <v>32.17</v>
      </c>
      <c r="H160" s="211" t="s">
        <v>22</v>
      </c>
      <c r="I160" s="185" t="s">
        <v>206</v>
      </c>
      <c r="J160" s="338">
        <v>146.7841</v>
      </c>
    </row>
    <row r="161" spans="1:10" outlineLevel="1" x14ac:dyDescent="0.35">
      <c r="A161" s="219">
        <f t="shared" si="11"/>
        <v>159</v>
      </c>
      <c r="B161" s="125" t="s">
        <v>14</v>
      </c>
      <c r="C161" s="27" t="str">
        <f t="shared" si="8"/>
        <v>6UFA1CEDI69</v>
      </c>
      <c r="D161" s="27"/>
      <c r="E161" s="28">
        <f>+'CALCULO TARIFAS CC '!$U$45</f>
        <v>0.21917226713789348</v>
      </c>
      <c r="F161" s="29">
        <f t="shared" si="9"/>
        <v>69.242099999999994</v>
      </c>
      <c r="G161" s="291">
        <f t="shared" si="10"/>
        <v>15.18</v>
      </c>
      <c r="H161" s="211" t="s">
        <v>22</v>
      </c>
      <c r="I161" s="185" t="s">
        <v>207</v>
      </c>
      <c r="J161" s="338">
        <v>69.242099999999994</v>
      </c>
    </row>
    <row r="162" spans="1:10" outlineLevel="1" x14ac:dyDescent="0.35">
      <c r="A162" s="219">
        <f t="shared" si="11"/>
        <v>160</v>
      </c>
      <c r="B162" s="125" t="s">
        <v>14</v>
      </c>
      <c r="C162" s="27" t="str">
        <f t="shared" si="8"/>
        <v>6UFA1WESM89</v>
      </c>
      <c r="D162" s="27"/>
      <c r="E162" s="28">
        <f>+'CALCULO TARIFAS CC '!$U$45</f>
        <v>0.21917226713789348</v>
      </c>
      <c r="F162" s="29">
        <f t="shared" si="9"/>
        <v>53.574800000000003</v>
      </c>
      <c r="G162" s="291">
        <f t="shared" si="10"/>
        <v>11.74</v>
      </c>
      <c r="H162" s="211" t="s">
        <v>22</v>
      </c>
      <c r="I162" s="185" t="s">
        <v>208</v>
      </c>
      <c r="J162" s="338">
        <v>53.574800000000003</v>
      </c>
    </row>
    <row r="163" spans="1:10" outlineLevel="1" x14ac:dyDescent="0.35">
      <c r="A163" s="219">
        <f t="shared" si="11"/>
        <v>161</v>
      </c>
      <c r="B163" s="125" t="s">
        <v>14</v>
      </c>
      <c r="C163" s="27" t="str">
        <f t="shared" si="8"/>
        <v>6UFA2CEDI64</v>
      </c>
      <c r="D163" s="27"/>
      <c r="E163" s="28">
        <f>+'CALCULO TARIFAS CC '!$U$45</f>
        <v>0.21917226713789348</v>
      </c>
      <c r="F163" s="29">
        <f t="shared" si="9"/>
        <v>74.377099999999999</v>
      </c>
      <c r="G163" s="291">
        <f t="shared" si="10"/>
        <v>16.3</v>
      </c>
      <c r="H163" s="211" t="s">
        <v>22</v>
      </c>
      <c r="I163" s="185" t="s">
        <v>209</v>
      </c>
      <c r="J163" s="338">
        <v>74.377099999999999</v>
      </c>
    </row>
    <row r="164" spans="1:10" outlineLevel="1" x14ac:dyDescent="0.35">
      <c r="A164" s="219">
        <f t="shared" si="11"/>
        <v>162</v>
      </c>
      <c r="B164" s="125" t="s">
        <v>14</v>
      </c>
      <c r="C164" s="27" t="str">
        <f t="shared" si="8"/>
        <v>6UFA2WESM91</v>
      </c>
      <c r="D164" s="27"/>
      <c r="E164" s="28">
        <f>+'CALCULO TARIFAS CC '!$U$45</f>
        <v>0.21917226713789348</v>
      </c>
      <c r="F164" s="29">
        <f t="shared" si="9"/>
        <v>82.379900000000006</v>
      </c>
      <c r="G164" s="291">
        <f t="shared" si="10"/>
        <v>18.059999999999999</v>
      </c>
      <c r="H164" s="211" t="s">
        <v>22</v>
      </c>
      <c r="I164" s="185" t="s">
        <v>210</v>
      </c>
      <c r="J164" s="338">
        <v>82.379900000000006</v>
      </c>
    </row>
    <row r="165" spans="1:10" outlineLevel="1" x14ac:dyDescent="0.35">
      <c r="A165" s="219">
        <f t="shared" si="11"/>
        <v>163</v>
      </c>
      <c r="B165" s="125" t="s">
        <v>14</v>
      </c>
      <c r="C165" s="27" t="str">
        <f t="shared" si="8"/>
        <v>6UFA3CEDI70</v>
      </c>
      <c r="D165" s="27"/>
      <c r="E165" s="28">
        <f>+'CALCULO TARIFAS CC '!$U$45</f>
        <v>0.21917226713789348</v>
      </c>
      <c r="F165" s="29">
        <f t="shared" si="9"/>
        <v>122.05029999999999</v>
      </c>
      <c r="G165" s="291">
        <f t="shared" si="10"/>
        <v>26.75</v>
      </c>
      <c r="H165" s="211" t="s">
        <v>22</v>
      </c>
      <c r="I165" s="185" t="s">
        <v>211</v>
      </c>
      <c r="J165" s="338">
        <v>122.05029999999999</v>
      </c>
    </row>
    <row r="166" spans="1:10" outlineLevel="1" x14ac:dyDescent="0.35">
      <c r="A166" s="219">
        <f t="shared" si="11"/>
        <v>164</v>
      </c>
      <c r="B166" s="125" t="s">
        <v>14</v>
      </c>
      <c r="C166" s="27" t="str">
        <f t="shared" si="8"/>
        <v>6UFA4CEDI73</v>
      </c>
      <c r="D166" s="27"/>
      <c r="E166" s="28">
        <f>+'CALCULO TARIFAS CC '!$U$45</f>
        <v>0.21917226713789348</v>
      </c>
      <c r="F166" s="29">
        <f t="shared" si="9"/>
        <v>95.591700000000003</v>
      </c>
      <c r="G166" s="291">
        <f t="shared" si="10"/>
        <v>20.95</v>
      </c>
      <c r="H166" s="211" t="s">
        <v>22</v>
      </c>
      <c r="I166" s="185" t="s">
        <v>212</v>
      </c>
      <c r="J166" s="338">
        <v>95.591700000000003</v>
      </c>
    </row>
    <row r="167" spans="1:10" outlineLevel="1" x14ac:dyDescent="0.35">
      <c r="A167" s="219">
        <f t="shared" si="11"/>
        <v>165</v>
      </c>
      <c r="B167" s="125" t="s">
        <v>14</v>
      </c>
      <c r="C167" s="27" t="str">
        <f t="shared" si="8"/>
        <v>6UFA50CA21</v>
      </c>
      <c r="D167" s="27"/>
      <c r="E167" s="28">
        <f>+'CALCULO TARIFAS CC '!$U$45</f>
        <v>0.21917226713789348</v>
      </c>
      <c r="F167" s="29">
        <f t="shared" si="9"/>
        <v>67.771299999999997</v>
      </c>
      <c r="G167" s="291">
        <f t="shared" si="10"/>
        <v>14.85</v>
      </c>
      <c r="H167" s="211" t="s">
        <v>22</v>
      </c>
      <c r="I167" s="185" t="s">
        <v>213</v>
      </c>
      <c r="J167" s="338">
        <v>67.771299999999997</v>
      </c>
    </row>
    <row r="168" spans="1:10" outlineLevel="1" x14ac:dyDescent="0.35">
      <c r="A168" s="219">
        <f t="shared" si="11"/>
        <v>166</v>
      </c>
      <c r="B168" s="125" t="s">
        <v>14</v>
      </c>
      <c r="C168" s="27" t="str">
        <f t="shared" si="8"/>
        <v>6UFA5CEDI85</v>
      </c>
      <c r="D168" s="27"/>
      <c r="E168" s="28">
        <f>+'CALCULO TARIFAS CC '!$U$45</f>
        <v>0.21917226713789348</v>
      </c>
      <c r="F168" s="29">
        <f t="shared" si="9"/>
        <v>103.0427</v>
      </c>
      <c r="G168" s="291">
        <f t="shared" si="10"/>
        <v>22.58</v>
      </c>
      <c r="H168" s="211" t="s">
        <v>22</v>
      </c>
      <c r="I168" s="185" t="s">
        <v>214</v>
      </c>
      <c r="J168" s="338">
        <v>103.0427</v>
      </c>
    </row>
    <row r="169" spans="1:10" outlineLevel="1" x14ac:dyDescent="0.35">
      <c r="A169" s="219">
        <f t="shared" si="11"/>
        <v>167</v>
      </c>
      <c r="B169" s="125" t="s">
        <v>14</v>
      </c>
      <c r="C169" s="27" t="str">
        <f t="shared" si="8"/>
        <v>6UFAABRM42</v>
      </c>
      <c r="D169" s="27"/>
      <c r="E169" s="28">
        <f>+'CALCULO TARIFAS CC '!$U$45</f>
        <v>0.21917226713789348</v>
      </c>
      <c r="F169" s="29">
        <f t="shared" si="9"/>
        <v>153.60310000000001</v>
      </c>
      <c r="G169" s="291">
        <f t="shared" si="10"/>
        <v>33.67</v>
      </c>
      <c r="H169" s="211" t="s">
        <v>22</v>
      </c>
      <c r="I169" s="185" t="s">
        <v>215</v>
      </c>
      <c r="J169" s="338">
        <v>153.60310000000001</v>
      </c>
    </row>
    <row r="170" spans="1:10" outlineLevel="1" x14ac:dyDescent="0.35">
      <c r="A170" s="219">
        <f t="shared" si="11"/>
        <v>168</v>
      </c>
      <c r="B170" s="125" t="s">
        <v>14</v>
      </c>
      <c r="C170" s="27" t="str">
        <f t="shared" si="8"/>
        <v>6UFABGOL74</v>
      </c>
      <c r="D170" s="27"/>
      <c r="E170" s="28">
        <f>+'CALCULO TARIFAS CC '!$U$45</f>
        <v>0.21917226713789348</v>
      </c>
      <c r="F170" s="29">
        <f t="shared" si="9"/>
        <v>100.4674</v>
      </c>
      <c r="G170" s="291">
        <f t="shared" si="10"/>
        <v>22.02</v>
      </c>
      <c r="H170" s="211" t="s">
        <v>22</v>
      </c>
      <c r="I170" s="185" t="s">
        <v>216</v>
      </c>
      <c r="J170" s="338">
        <v>100.4674</v>
      </c>
    </row>
    <row r="171" spans="1:10" outlineLevel="1" x14ac:dyDescent="0.35">
      <c r="A171" s="219">
        <f t="shared" si="11"/>
        <v>169</v>
      </c>
      <c r="B171" s="125" t="s">
        <v>14</v>
      </c>
      <c r="C171" s="27" t="str">
        <f t="shared" si="8"/>
        <v>6UFACENT92</v>
      </c>
      <c r="D171" s="27"/>
      <c r="E171" s="28">
        <f>+'CALCULO TARIFAS CC '!$U$45</f>
        <v>0.21917226713789348</v>
      </c>
      <c r="F171" s="29">
        <f t="shared" si="9"/>
        <v>158.33940000000001</v>
      </c>
      <c r="G171" s="291">
        <f t="shared" si="10"/>
        <v>34.700000000000003</v>
      </c>
      <c r="H171" s="211" t="s">
        <v>22</v>
      </c>
      <c r="I171" s="185" t="s">
        <v>217</v>
      </c>
      <c r="J171" s="338">
        <v>158.33940000000001</v>
      </c>
    </row>
    <row r="172" spans="1:10" outlineLevel="1" x14ac:dyDescent="0.35">
      <c r="A172" s="219">
        <f t="shared" si="11"/>
        <v>170</v>
      </c>
      <c r="B172" s="125" t="s">
        <v>14</v>
      </c>
      <c r="C172" s="27" t="str">
        <f t="shared" si="8"/>
        <v>6UFACHIPC91</v>
      </c>
      <c r="D172" s="27"/>
      <c r="E172" s="28">
        <f>+'CALCULO TARIFAS CC '!$U$45</f>
        <v>0.21917226713789348</v>
      </c>
      <c r="F172" s="29">
        <f t="shared" si="9"/>
        <v>77.928299999999993</v>
      </c>
      <c r="G172" s="291">
        <f t="shared" si="10"/>
        <v>17.079999999999998</v>
      </c>
      <c r="H172" s="211" t="s">
        <v>22</v>
      </c>
      <c r="I172" s="185" t="s">
        <v>218</v>
      </c>
      <c r="J172" s="338">
        <v>77.928299999999993</v>
      </c>
    </row>
    <row r="173" spans="1:10" outlineLevel="1" x14ac:dyDescent="0.35">
      <c r="A173" s="219">
        <f t="shared" si="11"/>
        <v>171</v>
      </c>
      <c r="B173" s="125" t="s">
        <v>14</v>
      </c>
      <c r="C173" s="27" t="str">
        <f t="shared" si="8"/>
        <v>6UFACVERD57</v>
      </c>
      <c r="D173" s="27"/>
      <c r="E173" s="28">
        <f>+'CALCULO TARIFAS CC '!$U$45</f>
        <v>0.21917226713789348</v>
      </c>
      <c r="F173" s="29">
        <f t="shared" si="9"/>
        <v>61.608899999999998</v>
      </c>
      <c r="G173" s="291">
        <f t="shared" si="10"/>
        <v>13.5</v>
      </c>
      <c r="H173" s="211" t="s">
        <v>22</v>
      </c>
      <c r="I173" s="185" t="s">
        <v>219</v>
      </c>
      <c r="J173" s="338">
        <v>61.608899999999998</v>
      </c>
    </row>
    <row r="174" spans="1:10" outlineLevel="1" x14ac:dyDescent="0.35">
      <c r="A174" s="219">
        <f t="shared" si="11"/>
        <v>172</v>
      </c>
      <c r="B174" s="125" t="s">
        <v>14</v>
      </c>
      <c r="C174" s="27" t="str">
        <f t="shared" si="8"/>
        <v>6UFADAVPT75</v>
      </c>
      <c r="D174" s="27"/>
      <c r="E174" s="28">
        <f>+'CALCULO TARIFAS CC '!$U$45</f>
        <v>0.21917226713789348</v>
      </c>
      <c r="F174" s="29">
        <f t="shared" si="9"/>
        <v>184.60939999999999</v>
      </c>
      <c r="G174" s="291">
        <f t="shared" si="10"/>
        <v>40.46</v>
      </c>
      <c r="H174" s="211" t="s">
        <v>22</v>
      </c>
      <c r="I174" s="185" t="s">
        <v>220</v>
      </c>
      <c r="J174" s="338">
        <v>184.60939999999999</v>
      </c>
    </row>
    <row r="175" spans="1:10" outlineLevel="1" x14ac:dyDescent="0.35">
      <c r="A175" s="219">
        <f t="shared" si="11"/>
        <v>173</v>
      </c>
      <c r="B175" s="125" t="s">
        <v>14</v>
      </c>
      <c r="C175" s="27" t="str">
        <f t="shared" si="8"/>
        <v>6UFALANDE02</v>
      </c>
      <c r="D175" s="27"/>
      <c r="E175" s="28">
        <f>+'CALCULO TARIFAS CC '!$U$45</f>
        <v>0.21917226713789348</v>
      </c>
      <c r="F175" s="29">
        <f t="shared" si="9"/>
        <v>60.2911</v>
      </c>
      <c r="G175" s="291">
        <f t="shared" si="10"/>
        <v>13.21</v>
      </c>
      <c r="H175" s="211" t="s">
        <v>22</v>
      </c>
      <c r="I175" s="185" t="s">
        <v>221</v>
      </c>
      <c r="J175" s="338">
        <v>60.2911</v>
      </c>
    </row>
    <row r="176" spans="1:10" outlineLevel="1" x14ac:dyDescent="0.35">
      <c r="A176" s="219">
        <f t="shared" si="11"/>
        <v>174</v>
      </c>
      <c r="B176" s="125" t="s">
        <v>14</v>
      </c>
      <c r="C176" s="27" t="str">
        <f t="shared" si="8"/>
        <v>6UFALPUEB94</v>
      </c>
      <c r="D176" s="27"/>
      <c r="E176" s="28">
        <f>+'CALCULO TARIFAS CC '!$U$45</f>
        <v>0.21917226713789348</v>
      </c>
      <c r="F176" s="29">
        <f t="shared" si="9"/>
        <v>85.979799999999997</v>
      </c>
      <c r="G176" s="291">
        <f t="shared" si="10"/>
        <v>18.84</v>
      </c>
      <c r="H176" s="211" t="s">
        <v>22</v>
      </c>
      <c r="I176" s="185" t="s">
        <v>222</v>
      </c>
      <c r="J176" s="338">
        <v>85.979799999999997</v>
      </c>
    </row>
    <row r="177" spans="1:10" outlineLevel="1" x14ac:dyDescent="0.35">
      <c r="A177" s="219">
        <f t="shared" si="11"/>
        <v>175</v>
      </c>
      <c r="B177" s="125" t="s">
        <v>14</v>
      </c>
      <c r="C177" s="27" t="str">
        <f t="shared" si="8"/>
        <v>6UFAOF1LA14</v>
      </c>
      <c r="D177" s="27"/>
      <c r="E177" s="28">
        <f>+'CALCULO TARIFAS CC '!$U$45</f>
        <v>0.21917226713789348</v>
      </c>
      <c r="F177" s="29">
        <f t="shared" si="9"/>
        <v>66.445400000000006</v>
      </c>
      <c r="G177" s="291">
        <f t="shared" si="10"/>
        <v>14.56</v>
      </c>
      <c r="H177" s="211" t="s">
        <v>22</v>
      </c>
      <c r="I177" s="185" t="s">
        <v>223</v>
      </c>
      <c r="J177" s="338">
        <v>66.445400000000006</v>
      </c>
    </row>
    <row r="178" spans="1:10" outlineLevel="1" x14ac:dyDescent="0.35">
      <c r="A178" s="219">
        <f t="shared" si="11"/>
        <v>176</v>
      </c>
      <c r="B178" s="125" t="s">
        <v>14</v>
      </c>
      <c r="C178" s="27" t="str">
        <f t="shared" si="8"/>
        <v>6UFAOF2LA88</v>
      </c>
      <c r="D178" s="27"/>
      <c r="E178" s="28">
        <f>+'CALCULO TARIFAS CC '!$U$45</f>
        <v>0.21917226713789348</v>
      </c>
      <c r="F178" s="29">
        <f t="shared" si="9"/>
        <v>26.48</v>
      </c>
      <c r="G178" s="291">
        <f t="shared" si="10"/>
        <v>5.8</v>
      </c>
      <c r="H178" s="211" t="s">
        <v>22</v>
      </c>
      <c r="I178" s="185" t="s">
        <v>224</v>
      </c>
      <c r="J178" s="338">
        <v>26.48</v>
      </c>
    </row>
    <row r="179" spans="1:10" outlineLevel="1" x14ac:dyDescent="0.35">
      <c r="A179" s="219">
        <f t="shared" si="11"/>
        <v>177</v>
      </c>
      <c r="B179" s="125" t="s">
        <v>14</v>
      </c>
      <c r="C179" s="27" t="str">
        <f t="shared" si="8"/>
        <v>6UFAPME54</v>
      </c>
      <c r="D179" s="27"/>
      <c r="E179" s="28">
        <f>+'CALCULO TARIFAS CC '!$U$45</f>
        <v>0.21917226713789348</v>
      </c>
      <c r="F179" s="29">
        <f t="shared" si="9"/>
        <v>49.887999999999998</v>
      </c>
      <c r="G179" s="291">
        <f t="shared" si="10"/>
        <v>10.93</v>
      </c>
      <c r="H179" s="211" t="s">
        <v>22</v>
      </c>
      <c r="I179" s="185" t="s">
        <v>225</v>
      </c>
      <c r="J179" s="338">
        <v>49.887999999999998</v>
      </c>
    </row>
    <row r="180" spans="1:10" outlineLevel="1" x14ac:dyDescent="0.35">
      <c r="A180" s="219">
        <f t="shared" si="11"/>
        <v>178</v>
      </c>
      <c r="B180" s="125" t="s">
        <v>14</v>
      </c>
      <c r="C180" s="27" t="str">
        <f t="shared" si="8"/>
        <v>6UFARACRHATO</v>
      </c>
      <c r="D180" s="27"/>
      <c r="E180" s="28">
        <f>+'CALCULO TARIFAS CC '!$U$45</f>
        <v>0.21917226713789348</v>
      </c>
      <c r="F180" s="29">
        <f t="shared" si="9"/>
        <v>26.874300000000002</v>
      </c>
      <c r="G180" s="291">
        <f t="shared" si="10"/>
        <v>5.89</v>
      </c>
      <c r="H180" s="211" t="s">
        <v>22</v>
      </c>
      <c r="I180" s="185" t="s">
        <v>226</v>
      </c>
      <c r="J180" s="338">
        <v>26.874300000000002</v>
      </c>
    </row>
    <row r="181" spans="1:10" outlineLevel="1" x14ac:dyDescent="0.35">
      <c r="A181" s="219">
        <f t="shared" si="11"/>
        <v>179</v>
      </c>
      <c r="B181" s="125" t="s">
        <v>14</v>
      </c>
      <c r="C181" s="27" t="str">
        <f t="shared" si="8"/>
        <v>6UFARACVAC</v>
      </c>
      <c r="D181" s="27"/>
      <c r="E181" s="28">
        <f>+'CALCULO TARIFAS CC '!$U$45</f>
        <v>0.21917226713789348</v>
      </c>
      <c r="F181" s="29">
        <f t="shared" si="9"/>
        <v>305.73419999999999</v>
      </c>
      <c r="G181" s="291">
        <f t="shared" si="10"/>
        <v>67.010000000000005</v>
      </c>
      <c r="H181" s="211" t="s">
        <v>22</v>
      </c>
      <c r="I181" s="185" t="s">
        <v>227</v>
      </c>
      <c r="J181" s="338">
        <v>305.73419999999999</v>
      </c>
    </row>
    <row r="182" spans="1:10" outlineLevel="1" x14ac:dyDescent="0.35">
      <c r="A182" s="219">
        <f t="shared" si="11"/>
        <v>180</v>
      </c>
      <c r="B182" s="125" t="s">
        <v>14</v>
      </c>
      <c r="C182" s="27" t="str">
        <f t="shared" si="8"/>
        <v>6UFASANTB81</v>
      </c>
      <c r="D182" s="27"/>
      <c r="E182" s="28">
        <f>+'CALCULO TARIFAS CC '!$U$45</f>
        <v>0.21917226713789348</v>
      </c>
      <c r="F182" s="29">
        <f t="shared" si="9"/>
        <v>108.4729</v>
      </c>
      <c r="G182" s="291">
        <f t="shared" si="10"/>
        <v>23.77</v>
      </c>
      <c r="H182" s="211" t="s">
        <v>22</v>
      </c>
      <c r="I182" s="185" t="s">
        <v>228</v>
      </c>
      <c r="J182" s="338">
        <v>108.4729</v>
      </c>
    </row>
    <row r="183" spans="1:10" outlineLevel="1" x14ac:dyDescent="0.35">
      <c r="A183" s="219">
        <f t="shared" si="11"/>
        <v>181</v>
      </c>
      <c r="B183" s="125" t="s">
        <v>14</v>
      </c>
      <c r="C183" s="27" t="str">
        <f t="shared" si="8"/>
        <v>6UFATMUER63</v>
      </c>
      <c r="D183" s="27"/>
      <c r="E183" s="28">
        <f>+'CALCULO TARIFAS CC '!$U$45</f>
        <v>0.21917226713789348</v>
      </c>
      <c r="F183" s="29">
        <f t="shared" si="9"/>
        <v>76.375200000000007</v>
      </c>
      <c r="G183" s="291">
        <f t="shared" si="10"/>
        <v>16.739999999999998</v>
      </c>
      <c r="H183" s="211" t="s">
        <v>22</v>
      </c>
      <c r="I183" s="185" t="s">
        <v>229</v>
      </c>
      <c r="J183" s="338">
        <v>76.375200000000007</v>
      </c>
    </row>
    <row r="184" spans="1:10" outlineLevel="1" x14ac:dyDescent="0.35">
      <c r="A184" s="219">
        <f t="shared" si="11"/>
        <v>182</v>
      </c>
      <c r="B184" s="125" t="s">
        <v>14</v>
      </c>
      <c r="C184" s="27" t="str">
        <f t="shared" si="8"/>
        <v>6UFAVLUC26</v>
      </c>
      <c r="D184" s="27"/>
      <c r="E184" s="28">
        <f>+'CALCULO TARIFAS CC '!$U$45</f>
        <v>0.21917226713789348</v>
      </c>
      <c r="F184" s="29">
        <f t="shared" si="9"/>
        <v>73.830500000000001</v>
      </c>
      <c r="G184" s="291">
        <f t="shared" si="10"/>
        <v>16.18</v>
      </c>
      <c r="H184" s="211" t="s">
        <v>22</v>
      </c>
      <c r="I184" s="185" t="s">
        <v>230</v>
      </c>
      <c r="J184" s="338">
        <v>73.830500000000001</v>
      </c>
    </row>
    <row r="185" spans="1:10" outlineLevel="1" x14ac:dyDescent="0.35">
      <c r="A185" s="219">
        <f t="shared" si="11"/>
        <v>183</v>
      </c>
      <c r="B185" s="125" t="s">
        <v>14</v>
      </c>
      <c r="C185" s="27" t="str">
        <f t="shared" si="8"/>
        <v>6UFCARRIAZO</v>
      </c>
      <c r="D185" s="27"/>
      <c r="E185" s="28">
        <f>+'CALCULO TARIFAS CC '!$U$45</f>
        <v>0.21917226713789348</v>
      </c>
      <c r="F185" s="29">
        <f t="shared" si="9"/>
        <v>266.7627</v>
      </c>
      <c r="G185" s="291">
        <f t="shared" si="10"/>
        <v>58.47</v>
      </c>
      <c r="H185" s="211" t="s">
        <v>22</v>
      </c>
      <c r="I185" s="185" t="s">
        <v>231</v>
      </c>
      <c r="J185" s="338">
        <v>266.7627</v>
      </c>
    </row>
    <row r="186" spans="1:10" outlineLevel="1" x14ac:dyDescent="0.35">
      <c r="A186" s="219">
        <f t="shared" si="11"/>
        <v>184</v>
      </c>
      <c r="B186" s="125" t="s">
        <v>14</v>
      </c>
      <c r="C186" s="27" t="str">
        <f t="shared" si="8"/>
        <v>6UFCOFPRIN</v>
      </c>
      <c r="D186" s="27"/>
      <c r="E186" s="28">
        <f>+'CALCULO TARIFAS CC '!$U$45</f>
        <v>0.21917226713789348</v>
      </c>
      <c r="F186" s="29">
        <f t="shared" si="9"/>
        <v>39.895000000000003</v>
      </c>
      <c r="G186" s="291">
        <f t="shared" si="10"/>
        <v>8.74</v>
      </c>
      <c r="H186" s="211" t="s">
        <v>22</v>
      </c>
      <c r="I186" s="185" t="s">
        <v>232</v>
      </c>
      <c r="J186" s="338">
        <v>39.895000000000003</v>
      </c>
    </row>
    <row r="187" spans="1:10" outlineLevel="1" x14ac:dyDescent="0.35">
      <c r="A187" s="219">
        <f t="shared" si="11"/>
        <v>185</v>
      </c>
      <c r="B187" s="125" t="s">
        <v>14</v>
      </c>
      <c r="C187" s="27" t="str">
        <f t="shared" si="8"/>
        <v>6UFC_AGDCE</v>
      </c>
      <c r="D187" s="27"/>
      <c r="E187" s="28">
        <f>+'CALCULO TARIFAS CC '!$U$45</f>
        <v>0.21917226713789348</v>
      </c>
      <c r="F187" s="29">
        <f t="shared" si="9"/>
        <v>76.118300000000005</v>
      </c>
      <c r="G187" s="291">
        <f t="shared" si="10"/>
        <v>16.68</v>
      </c>
      <c r="H187" s="211" t="s">
        <v>22</v>
      </c>
      <c r="I187" s="185" t="s">
        <v>233</v>
      </c>
      <c r="J187" s="338">
        <v>76.118300000000005</v>
      </c>
    </row>
    <row r="188" spans="1:10" outlineLevel="1" x14ac:dyDescent="0.35">
      <c r="A188" s="219">
        <f t="shared" si="11"/>
        <v>186</v>
      </c>
      <c r="B188" s="125" t="s">
        <v>14</v>
      </c>
      <c r="C188" s="27" t="str">
        <f t="shared" si="8"/>
        <v>6UFC_BOLERA</v>
      </c>
      <c r="D188" s="27"/>
      <c r="E188" s="28">
        <f>+'CALCULO TARIFAS CC '!$U$45</f>
        <v>0.21917226713789348</v>
      </c>
      <c r="F188" s="29">
        <f t="shared" si="9"/>
        <v>124.4883</v>
      </c>
      <c r="G188" s="291">
        <f t="shared" si="10"/>
        <v>27.28</v>
      </c>
      <c r="H188" s="211" t="s">
        <v>22</v>
      </c>
      <c r="I188" s="185" t="s">
        <v>234</v>
      </c>
      <c r="J188" s="338">
        <v>124.4883</v>
      </c>
    </row>
    <row r="189" spans="1:10" outlineLevel="1" x14ac:dyDescent="0.35">
      <c r="A189" s="219">
        <f t="shared" si="11"/>
        <v>187</v>
      </c>
      <c r="B189" s="125" t="s">
        <v>14</v>
      </c>
      <c r="C189" s="27" t="str">
        <f t="shared" si="8"/>
        <v>6UFC_CABIMA</v>
      </c>
      <c r="D189" s="27"/>
      <c r="E189" s="28">
        <f>+'CALCULO TARIFAS CC '!$U$45</f>
        <v>0.21917226713789348</v>
      </c>
      <c r="F189" s="29">
        <f t="shared" si="9"/>
        <v>78.777799999999999</v>
      </c>
      <c r="G189" s="291">
        <f t="shared" si="10"/>
        <v>17.27</v>
      </c>
      <c r="H189" s="211" t="s">
        <v>22</v>
      </c>
      <c r="I189" s="185" t="s">
        <v>235</v>
      </c>
      <c r="J189" s="338">
        <v>78.777799999999999</v>
      </c>
    </row>
    <row r="190" spans="1:10" outlineLevel="1" x14ac:dyDescent="0.35">
      <c r="A190" s="219">
        <f t="shared" si="11"/>
        <v>188</v>
      </c>
      <c r="B190" s="125" t="s">
        <v>14</v>
      </c>
      <c r="C190" s="27" t="str">
        <f t="shared" si="8"/>
        <v>6UFC_DORADO</v>
      </c>
      <c r="D190" s="27"/>
      <c r="E190" s="28">
        <f>+'CALCULO TARIFAS CC '!$U$45</f>
        <v>0.21917226713789348</v>
      </c>
      <c r="F190" s="29">
        <f t="shared" si="9"/>
        <v>179.91159999999999</v>
      </c>
      <c r="G190" s="291">
        <f t="shared" si="10"/>
        <v>39.43</v>
      </c>
      <c r="H190" s="211" t="s">
        <v>22</v>
      </c>
      <c r="I190" s="185" t="s">
        <v>236</v>
      </c>
      <c r="J190" s="338">
        <v>179.91159999999999</v>
      </c>
    </row>
    <row r="191" spans="1:10" outlineLevel="1" x14ac:dyDescent="0.35">
      <c r="A191" s="219">
        <f t="shared" si="11"/>
        <v>189</v>
      </c>
      <c r="B191" s="125" t="s">
        <v>14</v>
      </c>
      <c r="C191" s="27" t="str">
        <f t="shared" si="8"/>
        <v>6UFC_GRANEST</v>
      </c>
      <c r="D191" s="27"/>
      <c r="E191" s="28">
        <f>+'CALCULO TARIFAS CC '!$U$45</f>
        <v>0.21917226713789348</v>
      </c>
      <c r="F191" s="29">
        <f t="shared" si="9"/>
        <v>110.5825</v>
      </c>
      <c r="G191" s="291">
        <f t="shared" si="10"/>
        <v>24.24</v>
      </c>
      <c r="H191" s="211" t="s">
        <v>22</v>
      </c>
      <c r="I191" s="185" t="s">
        <v>237</v>
      </c>
      <c r="J191" s="338">
        <v>110.5825</v>
      </c>
    </row>
    <row r="192" spans="1:10" outlineLevel="1" x14ac:dyDescent="0.35">
      <c r="A192" s="219">
        <f t="shared" si="11"/>
        <v>190</v>
      </c>
      <c r="B192" s="125" t="s">
        <v>14</v>
      </c>
      <c r="C192" s="27" t="str">
        <f t="shared" si="8"/>
        <v>6UFC_INTERN1</v>
      </c>
      <c r="D192" s="27"/>
      <c r="E192" s="28">
        <f>+'CALCULO TARIFAS CC '!$U$45</f>
        <v>0.21917226713789348</v>
      </c>
      <c r="F192" s="29">
        <f t="shared" si="9"/>
        <v>66.709199999999996</v>
      </c>
      <c r="G192" s="291">
        <f t="shared" si="10"/>
        <v>14.62</v>
      </c>
      <c r="H192" s="211" t="s">
        <v>22</v>
      </c>
      <c r="I192" s="185" t="s">
        <v>238</v>
      </c>
      <c r="J192" s="338">
        <v>66.709199999999996</v>
      </c>
    </row>
    <row r="193" spans="1:10" outlineLevel="1" x14ac:dyDescent="0.35">
      <c r="A193" s="219">
        <f t="shared" si="11"/>
        <v>191</v>
      </c>
      <c r="B193" s="125" t="s">
        <v>14</v>
      </c>
      <c r="C193" s="27" t="str">
        <f t="shared" si="8"/>
        <v>6UFC_LADONA</v>
      </c>
      <c r="D193" s="27"/>
      <c r="E193" s="28">
        <f>+'CALCULO TARIFAS CC '!$U$45</f>
        <v>0.21917226713789348</v>
      </c>
      <c r="F193" s="29">
        <f t="shared" si="9"/>
        <v>138.4256</v>
      </c>
      <c r="G193" s="291">
        <f t="shared" si="10"/>
        <v>30.34</v>
      </c>
      <c r="H193" s="211" t="s">
        <v>22</v>
      </c>
      <c r="I193" s="185" t="s">
        <v>239</v>
      </c>
      <c r="J193" s="338">
        <v>138.4256</v>
      </c>
    </row>
    <row r="194" spans="1:10" outlineLevel="1" x14ac:dyDescent="0.35">
      <c r="A194" s="219">
        <f t="shared" si="11"/>
        <v>192</v>
      </c>
      <c r="B194" s="125" t="s">
        <v>14</v>
      </c>
      <c r="C194" s="27" t="str">
        <f t="shared" si="8"/>
        <v>6UFC_LANDES</v>
      </c>
      <c r="D194" s="27"/>
      <c r="E194" s="28">
        <f>+'CALCULO TARIFAS CC '!$U$45</f>
        <v>0.21917226713789348</v>
      </c>
      <c r="F194" s="29">
        <f t="shared" si="9"/>
        <v>162.40649999999999</v>
      </c>
      <c r="G194" s="291">
        <f t="shared" si="10"/>
        <v>35.6</v>
      </c>
      <c r="H194" s="211" t="s">
        <v>22</v>
      </c>
      <c r="I194" s="185" t="s">
        <v>240</v>
      </c>
      <c r="J194" s="338">
        <v>162.40649999999999</v>
      </c>
    </row>
    <row r="195" spans="1:10" outlineLevel="1" x14ac:dyDescent="0.35">
      <c r="A195" s="219">
        <f t="shared" si="11"/>
        <v>193</v>
      </c>
      <c r="B195" s="125" t="s">
        <v>14</v>
      </c>
      <c r="C195" s="27" t="str">
        <f t="shared" ref="C195:C258" si="12">UPPER(I195)</f>
        <v>6UFC_PUEBLO</v>
      </c>
      <c r="D195" s="27"/>
      <c r="E195" s="28">
        <f>+'CALCULO TARIFAS CC '!$U$45</f>
        <v>0.21917226713789348</v>
      </c>
      <c r="F195" s="29">
        <f t="shared" ref="F195:F258" si="13">ROUND(J195,4)</f>
        <v>148.49539999999999</v>
      </c>
      <c r="G195" s="291">
        <f t="shared" si="10"/>
        <v>32.549999999999997</v>
      </c>
      <c r="H195" s="211" t="s">
        <v>22</v>
      </c>
      <c r="I195" s="185" t="s">
        <v>241</v>
      </c>
      <c r="J195" s="338">
        <v>148.49539999999999</v>
      </c>
    </row>
    <row r="196" spans="1:10" outlineLevel="1" x14ac:dyDescent="0.35">
      <c r="A196" s="219">
        <f t="shared" si="11"/>
        <v>194</v>
      </c>
      <c r="B196" s="125" t="s">
        <v>14</v>
      </c>
      <c r="C196" s="27" t="str">
        <f t="shared" si="12"/>
        <v>6UFC_PZATOC</v>
      </c>
      <c r="D196" s="27"/>
      <c r="E196" s="28">
        <f>+'CALCULO TARIFAS CC '!$U$45</f>
        <v>0.21917226713789348</v>
      </c>
      <c r="F196" s="29">
        <f t="shared" si="13"/>
        <v>113.4054</v>
      </c>
      <c r="G196" s="291">
        <f t="shared" ref="G196:G259" si="14">ROUND(F196*E196,2)</f>
        <v>24.86</v>
      </c>
      <c r="H196" s="211" t="s">
        <v>22</v>
      </c>
      <c r="I196" s="185" t="s">
        <v>242</v>
      </c>
      <c r="J196" s="338">
        <v>113.4054</v>
      </c>
    </row>
    <row r="197" spans="1:10" outlineLevel="1" x14ac:dyDescent="0.35">
      <c r="A197" s="219">
        <f t="shared" ref="A197:A260" si="15">A196+1</f>
        <v>195</v>
      </c>
      <c r="B197" s="125" t="s">
        <v>14</v>
      </c>
      <c r="C197" s="27" t="str">
        <f t="shared" si="12"/>
        <v>6UFEDUAG</v>
      </c>
      <c r="D197" s="27"/>
      <c r="E197" s="28">
        <f>+'CALCULO TARIFAS CC '!$U$45</f>
        <v>0.21917226713789348</v>
      </c>
      <c r="F197" s="29">
        <f t="shared" si="13"/>
        <v>72.341200000000001</v>
      </c>
      <c r="G197" s="291">
        <f t="shared" si="14"/>
        <v>15.86</v>
      </c>
      <c r="H197" s="211" t="s">
        <v>22</v>
      </c>
      <c r="I197" s="185" t="s">
        <v>243</v>
      </c>
      <c r="J197" s="338">
        <v>72.341200000000001</v>
      </c>
    </row>
    <row r="198" spans="1:10" outlineLevel="1" x14ac:dyDescent="0.35">
      <c r="A198" s="219">
        <f t="shared" si="15"/>
        <v>196</v>
      </c>
      <c r="B198" s="125" t="s">
        <v>14</v>
      </c>
      <c r="C198" s="27" t="str">
        <f t="shared" si="12"/>
        <v>6UFEDUDOR</v>
      </c>
      <c r="D198" s="27"/>
      <c r="E198" s="28">
        <f>+'CALCULO TARIFAS CC '!$U$45</f>
        <v>0.21917226713789348</v>
      </c>
      <c r="F198" s="29">
        <f t="shared" si="13"/>
        <v>284.32260000000002</v>
      </c>
      <c r="G198" s="291">
        <f t="shared" si="14"/>
        <v>62.32</v>
      </c>
      <c r="H198" s="211" t="s">
        <v>22</v>
      </c>
      <c r="I198" s="185" t="s">
        <v>244</v>
      </c>
      <c r="J198" s="338">
        <v>284.32260000000002</v>
      </c>
    </row>
    <row r="199" spans="1:10" outlineLevel="1" x14ac:dyDescent="0.35">
      <c r="A199" s="219">
        <f t="shared" si="15"/>
        <v>197</v>
      </c>
      <c r="B199" s="125" t="s">
        <v>14</v>
      </c>
      <c r="C199" s="27" t="str">
        <f t="shared" si="12"/>
        <v>6UFEDUM8</v>
      </c>
      <c r="D199" s="27"/>
      <c r="E199" s="28">
        <f>+'CALCULO TARIFAS CC '!$U$45</f>
        <v>0.21917226713789348</v>
      </c>
      <c r="F199" s="29">
        <f t="shared" si="13"/>
        <v>249.23570000000001</v>
      </c>
      <c r="G199" s="291">
        <f t="shared" si="14"/>
        <v>54.63</v>
      </c>
      <c r="H199" s="211" t="s">
        <v>22</v>
      </c>
      <c r="I199" s="185" t="s">
        <v>245</v>
      </c>
      <c r="J199" s="338">
        <v>249.23570000000001</v>
      </c>
    </row>
    <row r="200" spans="1:10" outlineLevel="1" x14ac:dyDescent="0.35">
      <c r="A200" s="219">
        <f t="shared" si="15"/>
        <v>198</v>
      </c>
      <c r="B200" s="125" t="s">
        <v>14</v>
      </c>
      <c r="C200" s="27" t="str">
        <f t="shared" si="12"/>
        <v>6UFETV</v>
      </c>
      <c r="D200" s="27"/>
      <c r="E200" s="28">
        <f>+'CALCULO TARIFAS CC '!$U$45</f>
        <v>0.21917226713789348</v>
      </c>
      <c r="F200" s="29">
        <f t="shared" si="13"/>
        <v>263.35039999999998</v>
      </c>
      <c r="G200" s="291">
        <f t="shared" si="14"/>
        <v>57.72</v>
      </c>
      <c r="H200" s="211" t="s">
        <v>22</v>
      </c>
      <c r="I200" s="185" t="s">
        <v>246</v>
      </c>
      <c r="J200" s="338">
        <v>263.35039999999998</v>
      </c>
    </row>
    <row r="201" spans="1:10" outlineLevel="1" x14ac:dyDescent="0.35">
      <c r="A201" s="219">
        <f t="shared" si="15"/>
        <v>199</v>
      </c>
      <c r="B201" s="125" t="s">
        <v>14</v>
      </c>
      <c r="C201" s="27" t="str">
        <f t="shared" si="12"/>
        <v>6UFIVESTAR</v>
      </c>
      <c r="D201" s="27"/>
      <c r="E201" s="28">
        <f>+'CALCULO TARIFAS CC '!$U$45</f>
        <v>0.21917226713789348</v>
      </c>
      <c r="F201" s="29">
        <f t="shared" si="13"/>
        <v>89.049499999999995</v>
      </c>
      <c r="G201" s="291">
        <f t="shared" si="14"/>
        <v>19.52</v>
      </c>
      <c r="H201" s="211" t="s">
        <v>22</v>
      </c>
      <c r="I201" s="185" t="s">
        <v>247</v>
      </c>
      <c r="J201" s="338">
        <v>89.049499999999995</v>
      </c>
    </row>
    <row r="202" spans="1:10" outlineLevel="1" x14ac:dyDescent="0.35">
      <c r="A202" s="219">
        <f t="shared" si="15"/>
        <v>200</v>
      </c>
      <c r="B202" s="125" t="s">
        <v>14</v>
      </c>
      <c r="C202" s="27" t="str">
        <f t="shared" si="12"/>
        <v>6UFLAMAR1</v>
      </c>
      <c r="D202" s="27"/>
      <c r="E202" s="28">
        <f>+'CALCULO TARIFAS CC '!$U$45</f>
        <v>0.21917226713789348</v>
      </c>
      <c r="F202" s="29">
        <f t="shared" si="13"/>
        <v>144.42099999999999</v>
      </c>
      <c r="G202" s="291">
        <f t="shared" si="14"/>
        <v>31.65</v>
      </c>
      <c r="H202" s="211" t="s">
        <v>22</v>
      </c>
      <c r="I202" s="185" t="s">
        <v>248</v>
      </c>
      <c r="J202" s="338">
        <v>144.42099999999999</v>
      </c>
    </row>
    <row r="203" spans="1:10" outlineLevel="1" x14ac:dyDescent="0.35">
      <c r="A203" s="219">
        <f t="shared" si="15"/>
        <v>201</v>
      </c>
      <c r="B203" s="125" t="s">
        <v>14</v>
      </c>
      <c r="C203" s="27" t="str">
        <f t="shared" si="12"/>
        <v>6UFMCITY</v>
      </c>
      <c r="D203" s="27"/>
      <c r="E203" s="28">
        <f>+'CALCULO TARIFAS CC '!$U$45</f>
        <v>0.21917226713789348</v>
      </c>
      <c r="F203" s="29">
        <f t="shared" si="13"/>
        <v>110.7244</v>
      </c>
      <c r="G203" s="291">
        <f t="shared" si="14"/>
        <v>24.27</v>
      </c>
      <c r="H203" s="211" t="s">
        <v>22</v>
      </c>
      <c r="I203" s="185" t="s">
        <v>249</v>
      </c>
      <c r="J203" s="338">
        <v>110.7244</v>
      </c>
    </row>
    <row r="204" spans="1:10" outlineLevel="1" x14ac:dyDescent="0.35">
      <c r="A204" s="219">
        <f t="shared" si="15"/>
        <v>202</v>
      </c>
      <c r="B204" s="125" t="s">
        <v>14</v>
      </c>
      <c r="C204" s="27" t="str">
        <f t="shared" si="12"/>
        <v>6UFMPLAZ40</v>
      </c>
      <c r="D204" s="27"/>
      <c r="E204" s="28">
        <f>+'CALCULO TARIFAS CC '!$U$45</f>
        <v>0.21917226713789348</v>
      </c>
      <c r="F204" s="29">
        <f t="shared" si="13"/>
        <v>220.08420000000001</v>
      </c>
      <c r="G204" s="291">
        <f t="shared" si="14"/>
        <v>48.24</v>
      </c>
      <c r="H204" s="211" t="s">
        <v>22</v>
      </c>
      <c r="I204" s="185" t="s">
        <v>250</v>
      </c>
      <c r="J204" s="338">
        <v>220.08420000000001</v>
      </c>
    </row>
    <row r="205" spans="1:10" outlineLevel="1" x14ac:dyDescent="0.35">
      <c r="A205" s="219">
        <f t="shared" si="15"/>
        <v>203</v>
      </c>
      <c r="B205" s="125" t="s">
        <v>14</v>
      </c>
      <c r="C205" s="27" t="str">
        <f t="shared" si="12"/>
        <v>6UF_ALBROOK</v>
      </c>
      <c r="D205" s="27"/>
      <c r="E205" s="28">
        <f>+'CALCULO TARIFAS CC '!$U$45</f>
        <v>0.21917226713789348</v>
      </c>
      <c r="F205" s="29">
        <f t="shared" si="13"/>
        <v>280.5455</v>
      </c>
      <c r="G205" s="291">
        <f t="shared" si="14"/>
        <v>61.49</v>
      </c>
      <c r="H205" s="211" t="s">
        <v>22</v>
      </c>
      <c r="I205" s="185" t="s">
        <v>251</v>
      </c>
      <c r="J205" s="338">
        <v>280.5455</v>
      </c>
    </row>
    <row r="206" spans="1:10" outlineLevel="1" x14ac:dyDescent="0.35">
      <c r="A206" s="219">
        <f t="shared" si="15"/>
        <v>204</v>
      </c>
      <c r="B206" s="125" t="s">
        <v>14</v>
      </c>
      <c r="C206" s="27" t="str">
        <f t="shared" si="12"/>
        <v>6UF_ANCLASM</v>
      </c>
      <c r="D206" s="27"/>
      <c r="E206" s="28">
        <f>+'CALCULO TARIFAS CC '!$U$45</f>
        <v>0.21917226713789348</v>
      </c>
      <c r="F206" s="29">
        <f t="shared" si="13"/>
        <v>103.416</v>
      </c>
      <c r="G206" s="291">
        <f t="shared" si="14"/>
        <v>22.67</v>
      </c>
      <c r="H206" s="211" t="s">
        <v>22</v>
      </c>
      <c r="I206" s="185" t="s">
        <v>252</v>
      </c>
      <c r="J206" s="338">
        <v>103.416</v>
      </c>
    </row>
    <row r="207" spans="1:10" outlineLevel="1" x14ac:dyDescent="0.35">
      <c r="A207" s="219">
        <f t="shared" si="15"/>
        <v>205</v>
      </c>
      <c r="B207" s="125" t="s">
        <v>14</v>
      </c>
      <c r="C207" s="27" t="str">
        <f t="shared" si="12"/>
        <v>6UF_BINGO90</v>
      </c>
      <c r="D207" s="27"/>
      <c r="E207" s="28">
        <f>+'CALCULO TARIFAS CC '!$U$45</f>
        <v>0.21917226713789348</v>
      </c>
      <c r="F207" s="29">
        <f t="shared" si="13"/>
        <v>152.5752</v>
      </c>
      <c r="G207" s="291">
        <f t="shared" si="14"/>
        <v>33.44</v>
      </c>
      <c r="H207" s="211" t="s">
        <v>22</v>
      </c>
      <c r="I207" s="185" t="s">
        <v>253</v>
      </c>
      <c r="J207" s="338">
        <v>152.5752</v>
      </c>
    </row>
    <row r="208" spans="1:10" outlineLevel="1" x14ac:dyDescent="0.35">
      <c r="A208" s="219">
        <f t="shared" si="15"/>
        <v>206</v>
      </c>
      <c r="B208" s="125" t="s">
        <v>14</v>
      </c>
      <c r="C208" s="27" t="str">
        <f t="shared" si="12"/>
        <v>6UF_CARIBEN</v>
      </c>
      <c r="D208" s="27"/>
      <c r="E208" s="28">
        <f>+'CALCULO TARIFAS CC '!$U$45</f>
        <v>0.21917226713789348</v>
      </c>
      <c r="F208" s="29">
        <f t="shared" si="13"/>
        <v>121.6973</v>
      </c>
      <c r="G208" s="291">
        <f t="shared" si="14"/>
        <v>26.67</v>
      </c>
      <c r="H208" s="211" t="s">
        <v>22</v>
      </c>
      <c r="I208" s="185" t="s">
        <v>254</v>
      </c>
      <c r="J208" s="338">
        <v>121.6973</v>
      </c>
    </row>
    <row r="209" spans="1:10" outlineLevel="1" x14ac:dyDescent="0.35">
      <c r="A209" s="219">
        <f t="shared" si="15"/>
        <v>207</v>
      </c>
      <c r="B209" s="125" t="s">
        <v>14</v>
      </c>
      <c r="C209" s="27" t="str">
        <f t="shared" si="12"/>
        <v>6UF_CHITREN</v>
      </c>
      <c r="D209" s="27"/>
      <c r="E209" s="28">
        <f>+'CALCULO TARIFAS CC '!$U$45</f>
        <v>0.21917226713789348</v>
      </c>
      <c r="F209" s="29">
        <f t="shared" si="13"/>
        <v>86.0792</v>
      </c>
      <c r="G209" s="291">
        <f t="shared" si="14"/>
        <v>18.87</v>
      </c>
      <c r="H209" s="211" t="s">
        <v>22</v>
      </c>
      <c r="I209" s="185" t="s">
        <v>255</v>
      </c>
      <c r="J209" s="338">
        <v>86.0792</v>
      </c>
    </row>
    <row r="210" spans="1:10" outlineLevel="1" x14ac:dyDescent="0.35">
      <c r="A210" s="219">
        <f t="shared" si="15"/>
        <v>208</v>
      </c>
      <c r="B210" s="125" t="s">
        <v>14</v>
      </c>
      <c r="C210" s="27" t="str">
        <f t="shared" si="12"/>
        <v>6UF_CHORRERA</v>
      </c>
      <c r="D210" s="27"/>
      <c r="E210" s="28">
        <f>+'CALCULO TARIFAS CC '!$U$45</f>
        <v>0.21917226713789348</v>
      </c>
      <c r="F210" s="29">
        <f t="shared" si="13"/>
        <v>156.17400000000001</v>
      </c>
      <c r="G210" s="291">
        <f t="shared" si="14"/>
        <v>34.229999999999997</v>
      </c>
      <c r="H210" s="211" t="s">
        <v>22</v>
      </c>
      <c r="I210" s="186" t="s">
        <v>256</v>
      </c>
      <c r="J210" s="339">
        <v>156.17400000000001</v>
      </c>
    </row>
    <row r="211" spans="1:10" outlineLevel="1" x14ac:dyDescent="0.35">
      <c r="A211" s="219">
        <f t="shared" si="15"/>
        <v>209</v>
      </c>
      <c r="B211" s="125" t="s">
        <v>14</v>
      </c>
      <c r="C211" s="27" t="str">
        <f t="shared" si="12"/>
        <v>6UF_CMILLER</v>
      </c>
      <c r="D211" s="27"/>
      <c r="E211" s="28">
        <f>+'CALCULO TARIFAS CC '!$U$45</f>
        <v>0.21917226713789348</v>
      </c>
      <c r="F211" s="29">
        <f t="shared" si="13"/>
        <v>98.219300000000004</v>
      </c>
      <c r="G211" s="291">
        <f t="shared" si="14"/>
        <v>21.53</v>
      </c>
      <c r="H211" s="211" t="s">
        <v>22</v>
      </c>
      <c r="I211" s="186" t="s">
        <v>257</v>
      </c>
      <c r="J211" s="339">
        <v>98.219300000000004</v>
      </c>
    </row>
    <row r="212" spans="1:10" outlineLevel="1" x14ac:dyDescent="0.35">
      <c r="A212" s="219">
        <f t="shared" si="15"/>
        <v>210</v>
      </c>
      <c r="B212" s="125" t="s">
        <v>14</v>
      </c>
      <c r="C212" s="27" t="str">
        <f t="shared" si="12"/>
        <v>6UF_PENOME</v>
      </c>
      <c r="D212" s="27"/>
      <c r="E212" s="28">
        <f>+'CALCULO TARIFAS CC '!$U$45</f>
        <v>0.21917226713789348</v>
      </c>
      <c r="F212" s="29">
        <f t="shared" si="13"/>
        <v>83.286100000000005</v>
      </c>
      <c r="G212" s="291">
        <f t="shared" si="14"/>
        <v>18.25</v>
      </c>
      <c r="H212" s="211" t="s">
        <v>22</v>
      </c>
      <c r="I212" s="186" t="s">
        <v>258</v>
      </c>
      <c r="J212" s="339">
        <v>83.286100000000005</v>
      </c>
    </row>
    <row r="213" spans="1:10" outlineLevel="1" x14ac:dyDescent="0.35">
      <c r="A213" s="219">
        <f t="shared" si="15"/>
        <v>211</v>
      </c>
      <c r="B213" s="125" t="s">
        <v>14</v>
      </c>
      <c r="C213" s="27" t="str">
        <f t="shared" si="12"/>
        <v>6UF_SANTGO</v>
      </c>
      <c r="D213" s="27"/>
      <c r="E213" s="28">
        <f>+'CALCULO TARIFAS CC '!$U$45</f>
        <v>0.21917226713789348</v>
      </c>
      <c r="F213" s="29">
        <f t="shared" si="13"/>
        <v>117.455</v>
      </c>
      <c r="G213" s="291">
        <f t="shared" si="14"/>
        <v>25.74</v>
      </c>
      <c r="H213" s="211" t="s">
        <v>22</v>
      </c>
      <c r="I213" s="186" t="s">
        <v>259</v>
      </c>
      <c r="J213" s="339">
        <v>117.455</v>
      </c>
    </row>
    <row r="214" spans="1:10" outlineLevel="1" x14ac:dyDescent="0.35">
      <c r="A214" s="219">
        <f t="shared" si="15"/>
        <v>212</v>
      </c>
      <c r="B214" s="125" t="s">
        <v>14</v>
      </c>
      <c r="C214" s="27" t="str">
        <f t="shared" si="12"/>
        <v>6UF_VALEGRE</v>
      </c>
      <c r="D214" s="27"/>
      <c r="E214" s="28">
        <f>+'CALCULO TARIFAS CC '!$U$45</f>
        <v>0.21917226713789348</v>
      </c>
      <c r="F214" s="29">
        <f t="shared" si="13"/>
        <v>119.1665</v>
      </c>
      <c r="G214" s="291">
        <f t="shared" si="14"/>
        <v>26.12</v>
      </c>
      <c r="H214" s="211" t="s">
        <v>22</v>
      </c>
      <c r="I214" s="186" t="s">
        <v>260</v>
      </c>
      <c r="J214" s="339">
        <v>119.1665</v>
      </c>
    </row>
    <row r="215" spans="1:10" outlineLevel="1" x14ac:dyDescent="0.35">
      <c r="A215" s="219">
        <f t="shared" si="15"/>
        <v>213</v>
      </c>
      <c r="B215" s="125" t="s">
        <v>14</v>
      </c>
      <c r="C215" s="27" t="str">
        <f t="shared" si="12"/>
        <v>6UF_VZAITA</v>
      </c>
      <c r="D215" s="27"/>
      <c r="E215" s="28">
        <f>+'CALCULO TARIFAS CC '!$U$45</f>
        <v>0.21917226713789348</v>
      </c>
      <c r="F215" s="29">
        <f t="shared" si="13"/>
        <v>74.174300000000002</v>
      </c>
      <c r="G215" s="291">
        <f t="shared" si="14"/>
        <v>16.260000000000002</v>
      </c>
      <c r="H215" s="211" t="s">
        <v>22</v>
      </c>
      <c r="I215" s="186" t="s">
        <v>261</v>
      </c>
      <c r="J215" s="339">
        <v>74.174300000000002</v>
      </c>
    </row>
    <row r="216" spans="1:10" outlineLevel="1" x14ac:dyDescent="0.35">
      <c r="A216" s="219">
        <f t="shared" si="15"/>
        <v>214</v>
      </c>
      <c r="B216" s="125" t="s">
        <v>14</v>
      </c>
      <c r="C216" s="27" t="str">
        <f t="shared" si="12"/>
        <v>6UGALORES</v>
      </c>
      <c r="D216" s="27"/>
      <c r="E216" s="28">
        <f>+'CALCULO TARIFAS CC '!$U$45</f>
        <v>0.21917226713789348</v>
      </c>
      <c r="F216" s="29">
        <f t="shared" si="13"/>
        <v>639.25130000000001</v>
      </c>
      <c r="G216" s="291">
        <f t="shared" si="14"/>
        <v>140.11000000000001</v>
      </c>
      <c r="H216" s="211" t="s">
        <v>22</v>
      </c>
      <c r="I216" s="186" t="s">
        <v>262</v>
      </c>
      <c r="J216" s="339">
        <v>639.25130000000001</v>
      </c>
    </row>
    <row r="217" spans="1:10" outlineLevel="1" x14ac:dyDescent="0.35">
      <c r="A217" s="219">
        <f t="shared" si="15"/>
        <v>215</v>
      </c>
      <c r="B217" s="125" t="s">
        <v>14</v>
      </c>
      <c r="C217" s="27" t="str">
        <f t="shared" si="12"/>
        <v>6UGAMBOA</v>
      </c>
      <c r="D217" s="27"/>
      <c r="E217" s="28">
        <f>+'CALCULO TARIFAS CC '!$U$45</f>
        <v>0.21917226713789348</v>
      </c>
      <c r="F217" s="29">
        <f t="shared" si="13"/>
        <v>229.41300000000001</v>
      </c>
      <c r="G217" s="291">
        <f t="shared" si="14"/>
        <v>50.28</v>
      </c>
      <c r="H217" s="211" t="s">
        <v>22</v>
      </c>
      <c r="I217" s="186" t="s">
        <v>263</v>
      </c>
      <c r="J217" s="339">
        <v>229.41300000000001</v>
      </c>
    </row>
    <row r="218" spans="1:10" outlineLevel="1" x14ac:dyDescent="0.35">
      <c r="A218" s="219">
        <f t="shared" si="15"/>
        <v>216</v>
      </c>
      <c r="B218" s="125" t="s">
        <v>14</v>
      </c>
      <c r="C218" s="27" t="str">
        <f t="shared" si="12"/>
        <v>6UGCP0595</v>
      </c>
      <c r="D218" s="27"/>
      <c r="E218" s="28">
        <f>+'CALCULO TARIFAS CC '!$U$45</f>
        <v>0.21917226713789348</v>
      </c>
      <c r="F218" s="29">
        <f t="shared" si="13"/>
        <v>102.00239999999999</v>
      </c>
      <c r="G218" s="291">
        <f t="shared" si="14"/>
        <v>22.36</v>
      </c>
      <c r="H218" s="211" t="s">
        <v>22</v>
      </c>
      <c r="I218" s="186" t="s">
        <v>264</v>
      </c>
      <c r="J218" s="339">
        <v>102.00239999999999</v>
      </c>
    </row>
    <row r="219" spans="1:10" outlineLevel="1" x14ac:dyDescent="0.35">
      <c r="A219" s="219">
        <f t="shared" si="15"/>
        <v>217</v>
      </c>
      <c r="B219" s="125" t="s">
        <v>14</v>
      </c>
      <c r="C219" s="27" t="str">
        <f t="shared" si="12"/>
        <v>6UGCP0596</v>
      </c>
      <c r="D219" s="27"/>
      <c r="E219" s="28">
        <f>+'CALCULO TARIFAS CC '!$U$45</f>
        <v>0.21917226713789348</v>
      </c>
      <c r="F219" s="29">
        <f t="shared" si="13"/>
        <v>67.340699999999998</v>
      </c>
      <c r="G219" s="291">
        <f t="shared" si="14"/>
        <v>14.76</v>
      </c>
      <c r="H219" s="211" t="s">
        <v>22</v>
      </c>
      <c r="I219" s="186" t="s">
        <v>265</v>
      </c>
      <c r="J219" s="339">
        <v>67.340699999999998</v>
      </c>
    </row>
    <row r="220" spans="1:10" outlineLevel="1" x14ac:dyDescent="0.35">
      <c r="A220" s="219">
        <f t="shared" si="15"/>
        <v>218</v>
      </c>
      <c r="B220" s="125" t="s">
        <v>14</v>
      </c>
      <c r="C220" s="27" t="str">
        <f t="shared" si="12"/>
        <v>6UGCP0597</v>
      </c>
      <c r="D220" s="27"/>
      <c r="E220" s="28">
        <f>+'CALCULO TARIFAS CC '!$U$45</f>
        <v>0.21917226713789348</v>
      </c>
      <c r="F220" s="29">
        <f t="shared" si="13"/>
        <v>146.66849999999999</v>
      </c>
      <c r="G220" s="291">
        <f t="shared" si="14"/>
        <v>32.15</v>
      </c>
      <c r="H220" s="211" t="s">
        <v>22</v>
      </c>
      <c r="I220" s="186" t="s">
        <v>266</v>
      </c>
      <c r="J220" s="339">
        <v>146.66849999999999</v>
      </c>
    </row>
    <row r="221" spans="1:10" outlineLevel="1" x14ac:dyDescent="0.35">
      <c r="A221" s="219">
        <f t="shared" si="15"/>
        <v>219</v>
      </c>
      <c r="B221" s="125" t="s">
        <v>14</v>
      </c>
      <c r="C221" s="27" t="str">
        <f t="shared" si="12"/>
        <v>6UGCP0598</v>
      </c>
      <c r="D221" s="27"/>
      <c r="E221" s="28">
        <f>+'CALCULO TARIFAS CC '!$U$45</f>
        <v>0.21917226713789348</v>
      </c>
      <c r="F221" s="29">
        <f t="shared" si="13"/>
        <v>127.8473</v>
      </c>
      <c r="G221" s="291">
        <f t="shared" si="14"/>
        <v>28.02</v>
      </c>
      <c r="H221" s="211" t="s">
        <v>22</v>
      </c>
      <c r="I221" s="186" t="s">
        <v>267</v>
      </c>
      <c r="J221" s="339">
        <v>127.8473</v>
      </c>
    </row>
    <row r="222" spans="1:10" outlineLevel="1" x14ac:dyDescent="0.35">
      <c r="A222" s="219">
        <f t="shared" si="15"/>
        <v>220</v>
      </c>
      <c r="B222" s="125" t="s">
        <v>14</v>
      </c>
      <c r="C222" s="27" t="str">
        <f t="shared" si="12"/>
        <v>6UGCP0599</v>
      </c>
      <c r="D222" s="27"/>
      <c r="E222" s="28">
        <f>+'CALCULO TARIFAS CC '!$U$45</f>
        <v>0.21917226713789348</v>
      </c>
      <c r="F222" s="29">
        <f t="shared" si="13"/>
        <v>111.4254</v>
      </c>
      <c r="G222" s="291">
        <f t="shared" si="14"/>
        <v>24.42</v>
      </c>
      <c r="H222" s="211" t="s">
        <v>22</v>
      </c>
      <c r="I222" s="186" t="s">
        <v>268</v>
      </c>
      <c r="J222" s="339">
        <v>111.4254</v>
      </c>
    </row>
    <row r="223" spans="1:10" outlineLevel="1" x14ac:dyDescent="0.35">
      <c r="A223" s="219">
        <f t="shared" si="15"/>
        <v>221</v>
      </c>
      <c r="B223" s="125" t="s">
        <v>14</v>
      </c>
      <c r="C223" s="27" t="str">
        <f t="shared" si="12"/>
        <v>6UGCP0600</v>
      </c>
      <c r="D223" s="27"/>
      <c r="E223" s="28">
        <f>+'CALCULO TARIFAS CC '!$U$45</f>
        <v>0.21917226713789348</v>
      </c>
      <c r="F223" s="29">
        <f t="shared" si="13"/>
        <v>86.8262</v>
      </c>
      <c r="G223" s="291">
        <f t="shared" si="14"/>
        <v>19.03</v>
      </c>
      <c r="H223" s="211" t="s">
        <v>22</v>
      </c>
      <c r="I223" s="186" t="s">
        <v>269</v>
      </c>
      <c r="J223" s="339">
        <v>86.8262</v>
      </c>
    </row>
    <row r="224" spans="1:10" outlineLevel="1" x14ac:dyDescent="0.35">
      <c r="A224" s="219">
        <f t="shared" si="15"/>
        <v>222</v>
      </c>
      <c r="B224" s="125" t="s">
        <v>14</v>
      </c>
      <c r="C224" s="27" t="str">
        <f t="shared" si="12"/>
        <v>6UGCP0601</v>
      </c>
      <c r="D224" s="27"/>
      <c r="E224" s="28">
        <f>+'CALCULO TARIFAS CC '!$U$45</f>
        <v>0.21917226713789348</v>
      </c>
      <c r="F224" s="29">
        <f t="shared" si="13"/>
        <v>92.326499999999996</v>
      </c>
      <c r="G224" s="291">
        <f t="shared" si="14"/>
        <v>20.239999999999998</v>
      </c>
      <c r="H224" s="211" t="s">
        <v>22</v>
      </c>
      <c r="I224" s="186" t="s">
        <v>270</v>
      </c>
      <c r="J224" s="339">
        <v>92.326499999999996</v>
      </c>
    </row>
    <row r="225" spans="1:10" outlineLevel="1" x14ac:dyDescent="0.35">
      <c r="A225" s="219">
        <f t="shared" si="15"/>
        <v>223</v>
      </c>
      <c r="B225" s="125" t="s">
        <v>14</v>
      </c>
      <c r="C225" s="27" t="str">
        <f t="shared" si="12"/>
        <v>6UGCP0602</v>
      </c>
      <c r="D225" s="27"/>
      <c r="E225" s="28">
        <f>+'CALCULO TARIFAS CC '!$U$45</f>
        <v>0.21917226713789348</v>
      </c>
      <c r="F225" s="29">
        <f t="shared" si="13"/>
        <v>128.90819999999999</v>
      </c>
      <c r="G225" s="291">
        <f t="shared" si="14"/>
        <v>28.25</v>
      </c>
      <c r="H225" s="211" t="s">
        <v>22</v>
      </c>
      <c r="I225" s="186" t="s">
        <v>271</v>
      </c>
      <c r="J225" s="339">
        <v>128.90819999999999</v>
      </c>
    </row>
    <row r="226" spans="1:10" outlineLevel="1" x14ac:dyDescent="0.35">
      <c r="A226" s="219">
        <f t="shared" si="15"/>
        <v>224</v>
      </c>
      <c r="B226" s="125" t="s">
        <v>14</v>
      </c>
      <c r="C226" s="27" t="str">
        <f t="shared" si="12"/>
        <v>6UGCP0603</v>
      </c>
      <c r="D226" s="27"/>
      <c r="E226" s="28">
        <f>+'CALCULO TARIFAS CC '!$U$45</f>
        <v>0.21917226713789348</v>
      </c>
      <c r="F226" s="29">
        <f t="shared" si="13"/>
        <v>99.043700000000001</v>
      </c>
      <c r="G226" s="291">
        <f t="shared" si="14"/>
        <v>21.71</v>
      </c>
      <c r="H226" s="211" t="s">
        <v>22</v>
      </c>
      <c r="I226" s="186" t="s">
        <v>272</v>
      </c>
      <c r="J226" s="339">
        <v>99.043700000000001</v>
      </c>
    </row>
    <row r="227" spans="1:10" outlineLevel="1" x14ac:dyDescent="0.35">
      <c r="A227" s="219">
        <f t="shared" si="15"/>
        <v>225</v>
      </c>
      <c r="B227" s="125" t="s">
        <v>14</v>
      </c>
      <c r="C227" s="27" t="str">
        <f t="shared" si="12"/>
        <v>6UGCP0604</v>
      </c>
      <c r="D227" s="27"/>
      <c r="E227" s="28">
        <f>+'CALCULO TARIFAS CC '!$U$45</f>
        <v>0.21917226713789348</v>
      </c>
      <c r="F227" s="29">
        <f t="shared" si="13"/>
        <v>47.143700000000003</v>
      </c>
      <c r="G227" s="291">
        <f t="shared" si="14"/>
        <v>10.33</v>
      </c>
      <c r="H227" s="211" t="s">
        <v>22</v>
      </c>
      <c r="I227" s="186" t="s">
        <v>273</v>
      </c>
      <c r="J227" s="339">
        <v>47.143700000000003</v>
      </c>
    </row>
    <row r="228" spans="1:10" outlineLevel="1" x14ac:dyDescent="0.35">
      <c r="A228" s="219">
        <f t="shared" si="15"/>
        <v>226</v>
      </c>
      <c r="B228" s="125" t="s">
        <v>14</v>
      </c>
      <c r="C228" s="27" t="str">
        <f t="shared" si="12"/>
        <v>6UGCP0605</v>
      </c>
      <c r="D228" s="27"/>
      <c r="E228" s="28">
        <f>+'CALCULO TARIFAS CC '!$U$45</f>
        <v>0.21917226713789348</v>
      </c>
      <c r="F228" s="29">
        <f t="shared" si="13"/>
        <v>209.30099999999999</v>
      </c>
      <c r="G228" s="291">
        <f t="shared" si="14"/>
        <v>45.87</v>
      </c>
      <c r="H228" s="211" t="s">
        <v>22</v>
      </c>
      <c r="I228" s="186" t="s">
        <v>274</v>
      </c>
      <c r="J228" s="339">
        <v>209.30099999999999</v>
      </c>
    </row>
    <row r="229" spans="1:10" outlineLevel="1" x14ac:dyDescent="0.35">
      <c r="A229" s="219">
        <f t="shared" si="15"/>
        <v>227</v>
      </c>
      <c r="B229" s="125" t="s">
        <v>14</v>
      </c>
      <c r="C229" s="27" t="str">
        <f t="shared" si="12"/>
        <v>6UGCP0606</v>
      </c>
      <c r="D229" s="27"/>
      <c r="E229" s="28">
        <f>+'CALCULO TARIFAS CC '!$U$45</f>
        <v>0.21917226713789348</v>
      </c>
      <c r="F229" s="29">
        <f t="shared" si="13"/>
        <v>1222.4752000000001</v>
      </c>
      <c r="G229" s="291">
        <f t="shared" si="14"/>
        <v>267.93</v>
      </c>
      <c r="H229" s="211" t="s">
        <v>22</v>
      </c>
      <c r="I229" s="186" t="s">
        <v>275</v>
      </c>
      <c r="J229" s="339">
        <v>1222.4752000000001</v>
      </c>
    </row>
    <row r="230" spans="1:10" outlineLevel="1" x14ac:dyDescent="0.35">
      <c r="A230" s="219">
        <f t="shared" si="15"/>
        <v>228</v>
      </c>
      <c r="B230" s="125" t="s">
        <v>14</v>
      </c>
      <c r="C230" s="27" t="str">
        <f t="shared" si="12"/>
        <v>6UGCP0607</v>
      </c>
      <c r="D230" s="27"/>
      <c r="E230" s="28">
        <f>+'CALCULO TARIFAS CC '!$U$45</f>
        <v>0.21917226713789348</v>
      </c>
      <c r="F230" s="29">
        <f t="shared" si="13"/>
        <v>51.302900000000001</v>
      </c>
      <c r="G230" s="291">
        <f t="shared" si="14"/>
        <v>11.24</v>
      </c>
      <c r="H230" s="211" t="s">
        <v>22</v>
      </c>
      <c r="I230" s="186" t="s">
        <v>276</v>
      </c>
      <c r="J230" s="339">
        <v>51.302900000000001</v>
      </c>
    </row>
    <row r="231" spans="1:10" outlineLevel="1" x14ac:dyDescent="0.35">
      <c r="A231" s="219">
        <f t="shared" si="15"/>
        <v>229</v>
      </c>
      <c r="B231" s="125" t="s">
        <v>14</v>
      </c>
      <c r="C231" s="27" t="str">
        <f t="shared" si="12"/>
        <v>6UGCP0608</v>
      </c>
      <c r="D231" s="27"/>
      <c r="E231" s="28">
        <f>+'CALCULO TARIFAS CC '!$U$45</f>
        <v>0.21917226713789348</v>
      </c>
      <c r="F231" s="29">
        <f t="shared" si="13"/>
        <v>160.79159999999999</v>
      </c>
      <c r="G231" s="291">
        <f t="shared" si="14"/>
        <v>35.24</v>
      </c>
      <c r="H231" s="211" t="s">
        <v>22</v>
      </c>
      <c r="I231" s="186" t="s">
        <v>277</v>
      </c>
      <c r="J231" s="339">
        <v>160.79159999999999</v>
      </c>
    </row>
    <row r="232" spans="1:10" outlineLevel="1" x14ac:dyDescent="0.35">
      <c r="A232" s="219">
        <f t="shared" si="15"/>
        <v>230</v>
      </c>
      <c r="B232" s="125" t="s">
        <v>14</v>
      </c>
      <c r="C232" s="27" t="str">
        <f t="shared" si="12"/>
        <v>6UGCP0610</v>
      </c>
      <c r="D232" s="27"/>
      <c r="E232" s="28">
        <f>+'CALCULO TARIFAS CC '!$U$45</f>
        <v>0.21917226713789348</v>
      </c>
      <c r="F232" s="29">
        <f t="shared" si="13"/>
        <v>131.16900000000001</v>
      </c>
      <c r="G232" s="291">
        <f t="shared" si="14"/>
        <v>28.75</v>
      </c>
      <c r="H232" s="211" t="s">
        <v>22</v>
      </c>
      <c r="I232" s="186" t="s">
        <v>278</v>
      </c>
      <c r="J232" s="339">
        <v>131.16900000000001</v>
      </c>
    </row>
    <row r="233" spans="1:10" outlineLevel="1" x14ac:dyDescent="0.35">
      <c r="A233" s="219">
        <f t="shared" si="15"/>
        <v>231</v>
      </c>
      <c r="B233" s="125" t="s">
        <v>14</v>
      </c>
      <c r="C233" s="27" t="str">
        <f t="shared" si="12"/>
        <v>6UGCP0611</v>
      </c>
      <c r="D233" s="27"/>
      <c r="E233" s="28">
        <f>+'CALCULO TARIFAS CC '!$U$45</f>
        <v>0.21917226713789348</v>
      </c>
      <c r="F233" s="29">
        <f t="shared" si="13"/>
        <v>169.03280000000001</v>
      </c>
      <c r="G233" s="291">
        <f t="shared" si="14"/>
        <v>37.049999999999997</v>
      </c>
      <c r="H233" s="211" t="s">
        <v>22</v>
      </c>
      <c r="I233" s="186" t="s">
        <v>279</v>
      </c>
      <c r="J233" s="339">
        <v>169.03280000000001</v>
      </c>
    </row>
    <row r="234" spans="1:10" outlineLevel="1" x14ac:dyDescent="0.35">
      <c r="A234" s="219">
        <f t="shared" si="15"/>
        <v>232</v>
      </c>
      <c r="B234" s="125" t="s">
        <v>14</v>
      </c>
      <c r="C234" s="27" t="str">
        <f t="shared" si="12"/>
        <v>6UGCP0612</v>
      </c>
      <c r="D234" s="27"/>
      <c r="E234" s="28">
        <f>+'CALCULO TARIFAS CC '!$U$45</f>
        <v>0.21917226713789348</v>
      </c>
      <c r="F234" s="29">
        <f t="shared" si="13"/>
        <v>1846.2741000000001</v>
      </c>
      <c r="G234" s="291">
        <f t="shared" si="14"/>
        <v>404.65</v>
      </c>
      <c r="H234" s="211" t="s">
        <v>22</v>
      </c>
      <c r="I234" s="186" t="s">
        <v>280</v>
      </c>
      <c r="J234" s="339">
        <v>1846.2741000000001</v>
      </c>
    </row>
    <row r="235" spans="1:10" outlineLevel="1" x14ac:dyDescent="0.35">
      <c r="A235" s="219">
        <f t="shared" si="15"/>
        <v>233</v>
      </c>
      <c r="B235" s="125" t="s">
        <v>14</v>
      </c>
      <c r="C235" s="27" t="str">
        <f t="shared" si="12"/>
        <v>6UGCP0613</v>
      </c>
      <c r="D235" s="27"/>
      <c r="E235" s="28">
        <f>+'CALCULO TARIFAS CC '!$U$45</f>
        <v>0.21917226713789348</v>
      </c>
      <c r="F235" s="29">
        <f t="shared" si="13"/>
        <v>48.532400000000003</v>
      </c>
      <c r="G235" s="291">
        <f t="shared" si="14"/>
        <v>10.64</v>
      </c>
      <c r="H235" s="211" t="s">
        <v>22</v>
      </c>
      <c r="I235" s="186" t="s">
        <v>281</v>
      </c>
      <c r="J235" s="339">
        <v>48.532400000000003</v>
      </c>
    </row>
    <row r="236" spans="1:10" outlineLevel="1" x14ac:dyDescent="0.35">
      <c r="A236" s="219">
        <f t="shared" si="15"/>
        <v>234</v>
      </c>
      <c r="B236" s="125" t="s">
        <v>14</v>
      </c>
      <c r="C236" s="27" t="str">
        <f t="shared" si="12"/>
        <v>6UGCP0614</v>
      </c>
      <c r="D236" s="27"/>
      <c r="E236" s="28">
        <f>+'CALCULO TARIFAS CC '!$U$45</f>
        <v>0.21917226713789348</v>
      </c>
      <c r="F236" s="29">
        <f t="shared" si="13"/>
        <v>246.8723</v>
      </c>
      <c r="G236" s="291">
        <f t="shared" si="14"/>
        <v>54.11</v>
      </c>
      <c r="H236" s="211" t="s">
        <v>22</v>
      </c>
      <c r="I236" s="186" t="s">
        <v>282</v>
      </c>
      <c r="J236" s="339">
        <v>246.8723</v>
      </c>
    </row>
    <row r="237" spans="1:10" outlineLevel="1" x14ac:dyDescent="0.35">
      <c r="A237" s="219">
        <f t="shared" si="15"/>
        <v>235</v>
      </c>
      <c r="B237" s="125" t="s">
        <v>14</v>
      </c>
      <c r="C237" s="27" t="str">
        <f t="shared" si="12"/>
        <v>6UGCP0615</v>
      </c>
      <c r="D237" s="27"/>
      <c r="E237" s="28">
        <f>+'CALCULO TARIFAS CC '!$U$45</f>
        <v>0.21917226713789348</v>
      </c>
      <c r="F237" s="29">
        <f t="shared" si="13"/>
        <v>141.81909999999999</v>
      </c>
      <c r="G237" s="291">
        <f t="shared" si="14"/>
        <v>31.08</v>
      </c>
      <c r="H237" s="211" t="s">
        <v>22</v>
      </c>
      <c r="I237" s="186" t="s">
        <v>283</v>
      </c>
      <c r="J237" s="339">
        <v>141.81909999999999</v>
      </c>
    </row>
    <row r="238" spans="1:10" outlineLevel="1" x14ac:dyDescent="0.35">
      <c r="A238" s="219">
        <f t="shared" si="15"/>
        <v>236</v>
      </c>
      <c r="B238" s="125" t="s">
        <v>14</v>
      </c>
      <c r="C238" s="27" t="str">
        <f t="shared" si="12"/>
        <v>6UGCP0616</v>
      </c>
      <c r="D238" s="27"/>
      <c r="E238" s="28">
        <f>+'CALCULO TARIFAS CC '!$U$45</f>
        <v>0.21917226713789348</v>
      </c>
      <c r="F238" s="29">
        <f t="shared" si="13"/>
        <v>62.2333</v>
      </c>
      <c r="G238" s="291">
        <f t="shared" si="14"/>
        <v>13.64</v>
      </c>
      <c r="H238" s="211" t="s">
        <v>22</v>
      </c>
      <c r="I238" s="186" t="s">
        <v>284</v>
      </c>
      <c r="J238" s="339">
        <v>62.2333</v>
      </c>
    </row>
    <row r="239" spans="1:10" outlineLevel="1" x14ac:dyDescent="0.35">
      <c r="A239" s="219">
        <f t="shared" si="15"/>
        <v>237</v>
      </c>
      <c r="B239" s="125" t="s">
        <v>14</v>
      </c>
      <c r="C239" s="27" t="str">
        <f t="shared" si="12"/>
        <v>6UGCP0617</v>
      </c>
      <c r="D239" s="27"/>
      <c r="E239" s="28">
        <f>+'CALCULO TARIFAS CC '!$U$45</f>
        <v>0.21917226713789348</v>
      </c>
      <c r="F239" s="29">
        <f t="shared" si="13"/>
        <v>139.91810000000001</v>
      </c>
      <c r="G239" s="291">
        <f t="shared" si="14"/>
        <v>30.67</v>
      </c>
      <c r="H239" s="211" t="s">
        <v>22</v>
      </c>
      <c r="I239" s="186" t="s">
        <v>285</v>
      </c>
      <c r="J239" s="339">
        <v>139.91810000000001</v>
      </c>
    </row>
    <row r="240" spans="1:10" outlineLevel="1" x14ac:dyDescent="0.35">
      <c r="A240" s="219">
        <f t="shared" si="15"/>
        <v>238</v>
      </c>
      <c r="B240" s="125" t="s">
        <v>14</v>
      </c>
      <c r="C240" s="27" t="str">
        <f t="shared" si="12"/>
        <v>6UGCP0618</v>
      </c>
      <c r="D240" s="27"/>
      <c r="E240" s="28">
        <f>+'CALCULO TARIFAS CC '!$U$45</f>
        <v>0.21917226713789348</v>
      </c>
      <c r="F240" s="29">
        <f t="shared" si="13"/>
        <v>55.865699999999997</v>
      </c>
      <c r="G240" s="291">
        <f t="shared" si="14"/>
        <v>12.24</v>
      </c>
      <c r="H240" s="211" t="s">
        <v>22</v>
      </c>
      <c r="I240" s="186" t="s">
        <v>286</v>
      </c>
      <c r="J240" s="339">
        <v>55.865699999999997</v>
      </c>
    </row>
    <row r="241" spans="1:10" outlineLevel="1" x14ac:dyDescent="0.35">
      <c r="A241" s="219">
        <f t="shared" si="15"/>
        <v>239</v>
      </c>
      <c r="B241" s="125" t="s">
        <v>14</v>
      </c>
      <c r="C241" s="27" t="str">
        <f t="shared" si="12"/>
        <v>6UGCP0619</v>
      </c>
      <c r="D241" s="27"/>
      <c r="E241" s="28">
        <f>+'CALCULO TARIFAS CC '!$U$45</f>
        <v>0.21917226713789348</v>
      </c>
      <c r="F241" s="29">
        <f t="shared" si="13"/>
        <v>39.098300000000002</v>
      </c>
      <c r="G241" s="291">
        <f t="shared" si="14"/>
        <v>8.57</v>
      </c>
      <c r="H241" s="211" t="s">
        <v>22</v>
      </c>
      <c r="I241" s="186" t="s">
        <v>287</v>
      </c>
      <c r="J241" s="339">
        <v>39.098300000000002</v>
      </c>
    </row>
    <row r="242" spans="1:10" outlineLevel="1" x14ac:dyDescent="0.35">
      <c r="A242" s="219">
        <f t="shared" si="15"/>
        <v>240</v>
      </c>
      <c r="B242" s="125" t="s">
        <v>14</v>
      </c>
      <c r="C242" s="27" t="str">
        <f t="shared" si="12"/>
        <v>6UGCP0620</v>
      </c>
      <c r="D242" s="27"/>
      <c r="E242" s="28">
        <f>+'CALCULO TARIFAS CC '!$U$45</f>
        <v>0.21917226713789348</v>
      </c>
      <c r="F242" s="29">
        <f t="shared" si="13"/>
        <v>75.818200000000004</v>
      </c>
      <c r="G242" s="291">
        <f t="shared" si="14"/>
        <v>16.62</v>
      </c>
      <c r="H242" s="211" t="s">
        <v>22</v>
      </c>
      <c r="I242" s="186" t="s">
        <v>288</v>
      </c>
      <c r="J242" s="339">
        <v>75.818200000000004</v>
      </c>
    </row>
    <row r="243" spans="1:10" outlineLevel="1" x14ac:dyDescent="0.35">
      <c r="A243" s="219">
        <f t="shared" si="15"/>
        <v>241</v>
      </c>
      <c r="B243" s="125" t="s">
        <v>14</v>
      </c>
      <c r="C243" s="27" t="str">
        <f t="shared" si="12"/>
        <v>6UGCP0621</v>
      </c>
      <c r="D243" s="27"/>
      <c r="E243" s="28">
        <f>+'CALCULO TARIFAS CC '!$U$45</f>
        <v>0.21917226713789348</v>
      </c>
      <c r="F243" s="29">
        <f t="shared" si="13"/>
        <v>81.295599999999993</v>
      </c>
      <c r="G243" s="291">
        <f t="shared" si="14"/>
        <v>17.82</v>
      </c>
      <c r="H243" s="211" t="s">
        <v>22</v>
      </c>
      <c r="I243" s="186" t="s">
        <v>289</v>
      </c>
      <c r="J243" s="339">
        <v>81.295599999999993</v>
      </c>
    </row>
    <row r="244" spans="1:10" outlineLevel="1" x14ac:dyDescent="0.35">
      <c r="A244" s="219">
        <f t="shared" si="15"/>
        <v>242</v>
      </c>
      <c r="B244" s="125" t="s">
        <v>14</v>
      </c>
      <c r="C244" s="27" t="str">
        <f t="shared" si="12"/>
        <v>6UGCP0622</v>
      </c>
      <c r="D244" s="27"/>
      <c r="E244" s="28">
        <f>+'CALCULO TARIFAS CC '!$U$45</f>
        <v>0.21917226713789348</v>
      </c>
      <c r="F244" s="29">
        <f t="shared" si="13"/>
        <v>54.502699999999997</v>
      </c>
      <c r="G244" s="291">
        <f t="shared" si="14"/>
        <v>11.95</v>
      </c>
      <c r="H244" s="211" t="s">
        <v>22</v>
      </c>
      <c r="I244" s="186" t="s">
        <v>846</v>
      </c>
      <c r="J244" s="339">
        <v>54.502699999999997</v>
      </c>
    </row>
    <row r="245" spans="1:10" outlineLevel="1" x14ac:dyDescent="0.35">
      <c r="A245" s="219">
        <f t="shared" si="15"/>
        <v>243</v>
      </c>
      <c r="B245" s="125" t="s">
        <v>14</v>
      </c>
      <c r="C245" s="27" t="str">
        <f t="shared" si="12"/>
        <v>6UGCP0624</v>
      </c>
      <c r="D245" s="27"/>
      <c r="E245" s="28">
        <f>+'CALCULO TARIFAS CC '!$U$45</f>
        <v>0.21917226713789348</v>
      </c>
      <c r="F245" s="29">
        <f t="shared" si="13"/>
        <v>83.620400000000004</v>
      </c>
      <c r="G245" s="291">
        <f t="shared" si="14"/>
        <v>18.329999999999998</v>
      </c>
      <c r="H245" s="211" t="s">
        <v>22</v>
      </c>
      <c r="I245" s="186" t="s">
        <v>850</v>
      </c>
      <c r="J245" s="339">
        <v>83.620400000000004</v>
      </c>
    </row>
    <row r="246" spans="1:10" outlineLevel="1" x14ac:dyDescent="0.35">
      <c r="A246" s="219">
        <f t="shared" si="15"/>
        <v>244</v>
      </c>
      <c r="B246" s="125" t="s">
        <v>14</v>
      </c>
      <c r="C246" s="27" t="str">
        <f t="shared" si="12"/>
        <v>6UGCP0625</v>
      </c>
      <c r="D246" s="27"/>
      <c r="E246" s="28">
        <f>+'CALCULO TARIFAS CC '!$U$45</f>
        <v>0.21917226713789348</v>
      </c>
      <c r="F246" s="29">
        <f t="shared" si="13"/>
        <v>50.145200000000003</v>
      </c>
      <c r="G246" s="291">
        <f t="shared" si="14"/>
        <v>10.99</v>
      </c>
      <c r="H246" s="211" t="s">
        <v>22</v>
      </c>
      <c r="I246" s="186" t="s">
        <v>853</v>
      </c>
      <c r="J246" s="339">
        <v>50.145200000000003</v>
      </c>
    </row>
    <row r="247" spans="1:10" outlineLevel="1" x14ac:dyDescent="0.35">
      <c r="A247" s="219">
        <f t="shared" si="15"/>
        <v>245</v>
      </c>
      <c r="B247" s="125" t="s">
        <v>14</v>
      </c>
      <c r="C247" s="27" t="str">
        <f t="shared" si="12"/>
        <v>6UGCP0626</v>
      </c>
      <c r="D247" s="27"/>
      <c r="E247" s="28">
        <f>+'CALCULO TARIFAS CC '!$U$45</f>
        <v>0.21917226713789348</v>
      </c>
      <c r="F247" s="29">
        <f t="shared" si="13"/>
        <v>155.16800000000001</v>
      </c>
      <c r="G247" s="291">
        <f t="shared" si="14"/>
        <v>34.01</v>
      </c>
      <c r="H247" s="211" t="s">
        <v>22</v>
      </c>
      <c r="I247" s="186" t="s">
        <v>854</v>
      </c>
      <c r="J247" s="339">
        <v>155.16800000000001</v>
      </c>
    </row>
    <row r="248" spans="1:10" outlineLevel="1" x14ac:dyDescent="0.35">
      <c r="A248" s="219">
        <f t="shared" si="15"/>
        <v>246</v>
      </c>
      <c r="B248" s="125" t="s">
        <v>14</v>
      </c>
      <c r="C248" s="27" t="str">
        <f t="shared" si="12"/>
        <v>6UGCP0627</v>
      </c>
      <c r="D248" s="27"/>
      <c r="E248" s="28">
        <f>+'CALCULO TARIFAS CC '!$U$45</f>
        <v>0.21917226713789348</v>
      </c>
      <c r="F248" s="29">
        <f t="shared" si="13"/>
        <v>62.020299999999999</v>
      </c>
      <c r="G248" s="291">
        <f t="shared" si="14"/>
        <v>13.59</v>
      </c>
      <c r="H248" s="211" t="s">
        <v>22</v>
      </c>
      <c r="I248" s="186" t="s">
        <v>855</v>
      </c>
      <c r="J248" s="339">
        <v>62.020299999999999</v>
      </c>
    </row>
    <row r="249" spans="1:10" outlineLevel="1" x14ac:dyDescent="0.35">
      <c r="A249" s="219">
        <f t="shared" si="15"/>
        <v>247</v>
      </c>
      <c r="B249" s="125" t="s">
        <v>14</v>
      </c>
      <c r="C249" s="27" t="str">
        <f t="shared" si="12"/>
        <v>6UGCP0628</v>
      </c>
      <c r="D249" s="27"/>
      <c r="E249" s="28">
        <f>+'CALCULO TARIFAS CC '!$U$45</f>
        <v>0.21917226713789348</v>
      </c>
      <c r="F249" s="29">
        <f t="shared" si="13"/>
        <v>157.82249999999999</v>
      </c>
      <c r="G249" s="291">
        <f t="shared" si="14"/>
        <v>34.590000000000003</v>
      </c>
      <c r="H249" s="211" t="s">
        <v>22</v>
      </c>
      <c r="I249" s="186" t="s">
        <v>890</v>
      </c>
      <c r="J249" s="339">
        <v>157.82249999999999</v>
      </c>
    </row>
    <row r="250" spans="1:10" outlineLevel="1" x14ac:dyDescent="0.35">
      <c r="A250" s="219">
        <f t="shared" si="15"/>
        <v>248</v>
      </c>
      <c r="B250" s="125" t="s">
        <v>14</v>
      </c>
      <c r="C250" s="27" t="str">
        <f t="shared" si="12"/>
        <v>6UGCP0629</v>
      </c>
      <c r="D250" s="27"/>
      <c r="E250" s="28">
        <f>+'CALCULO TARIFAS CC '!$U$45</f>
        <v>0.21917226713789348</v>
      </c>
      <c r="F250" s="29">
        <f t="shared" si="13"/>
        <v>91.063699999999997</v>
      </c>
      <c r="G250" s="291">
        <f t="shared" si="14"/>
        <v>19.96</v>
      </c>
      <c r="H250" s="211" t="s">
        <v>22</v>
      </c>
      <c r="I250" s="186" t="s">
        <v>851</v>
      </c>
      <c r="J250" s="339">
        <v>91.063699999999997</v>
      </c>
    </row>
    <row r="251" spans="1:10" outlineLevel="1" x14ac:dyDescent="0.35">
      <c r="A251" s="219">
        <f t="shared" si="15"/>
        <v>249</v>
      </c>
      <c r="B251" s="125" t="s">
        <v>14</v>
      </c>
      <c r="C251" s="27" t="str">
        <f t="shared" si="12"/>
        <v>6UGCP0630</v>
      </c>
      <c r="D251" s="27"/>
      <c r="E251" s="28">
        <f>+'CALCULO TARIFAS CC '!$U$45</f>
        <v>0.21917226713789348</v>
      </c>
      <c r="F251" s="29">
        <f t="shared" si="13"/>
        <v>116.50700000000001</v>
      </c>
      <c r="G251" s="291">
        <f t="shared" si="14"/>
        <v>25.54</v>
      </c>
      <c r="H251" s="211" t="s">
        <v>22</v>
      </c>
      <c r="I251" s="186" t="s">
        <v>856</v>
      </c>
      <c r="J251" s="339">
        <v>116.50700000000001</v>
      </c>
    </row>
    <row r="252" spans="1:10" outlineLevel="1" x14ac:dyDescent="0.35">
      <c r="A252" s="219">
        <f t="shared" si="15"/>
        <v>250</v>
      </c>
      <c r="B252" s="125" t="s">
        <v>14</v>
      </c>
      <c r="C252" s="27" t="str">
        <f t="shared" si="12"/>
        <v>6UGCP0631</v>
      </c>
      <c r="D252" s="27"/>
      <c r="E252" s="28">
        <f>+'CALCULO TARIFAS CC '!$U$45</f>
        <v>0.21917226713789348</v>
      </c>
      <c r="F252" s="29">
        <f t="shared" si="13"/>
        <v>59.91</v>
      </c>
      <c r="G252" s="291">
        <f t="shared" si="14"/>
        <v>13.13</v>
      </c>
      <c r="H252" s="211" t="s">
        <v>22</v>
      </c>
      <c r="I252" s="186" t="s">
        <v>862</v>
      </c>
      <c r="J252" s="339">
        <v>59.91</v>
      </c>
    </row>
    <row r="253" spans="1:10" outlineLevel="1" x14ac:dyDescent="0.35">
      <c r="A253" s="219">
        <f t="shared" si="15"/>
        <v>251</v>
      </c>
      <c r="B253" s="125" t="s">
        <v>14</v>
      </c>
      <c r="C253" s="27" t="str">
        <f t="shared" si="12"/>
        <v>6UGCP0632</v>
      </c>
      <c r="D253" s="27"/>
      <c r="E253" s="28">
        <f>+'CALCULO TARIFAS CC '!$U$45</f>
        <v>0.21917226713789348</v>
      </c>
      <c r="F253" s="29">
        <f t="shared" si="13"/>
        <v>116.1765</v>
      </c>
      <c r="G253" s="291">
        <f t="shared" si="14"/>
        <v>25.46</v>
      </c>
      <c r="H253" s="211" t="s">
        <v>22</v>
      </c>
      <c r="I253" s="186" t="s">
        <v>863</v>
      </c>
      <c r="J253" s="339">
        <v>116.1765</v>
      </c>
    </row>
    <row r="254" spans="1:10" outlineLevel="1" x14ac:dyDescent="0.35">
      <c r="A254" s="219">
        <f t="shared" si="15"/>
        <v>252</v>
      </c>
      <c r="B254" s="125" t="s">
        <v>14</v>
      </c>
      <c r="C254" s="27" t="str">
        <f t="shared" si="12"/>
        <v>6UGCP0633</v>
      </c>
      <c r="D254" s="27"/>
      <c r="E254" s="28">
        <f>+'CALCULO TARIFAS CC '!$U$45</f>
        <v>0.21917226713789348</v>
      </c>
      <c r="F254" s="29">
        <f t="shared" si="13"/>
        <v>76.540700000000001</v>
      </c>
      <c r="G254" s="291">
        <f t="shared" si="14"/>
        <v>16.78</v>
      </c>
      <c r="H254" s="211" t="s">
        <v>22</v>
      </c>
      <c r="I254" s="186" t="s">
        <v>864</v>
      </c>
      <c r="J254" s="339">
        <v>76.540700000000001</v>
      </c>
    </row>
    <row r="255" spans="1:10" outlineLevel="1" x14ac:dyDescent="0.35">
      <c r="A255" s="219">
        <f t="shared" si="15"/>
        <v>253</v>
      </c>
      <c r="B255" s="125" t="s">
        <v>14</v>
      </c>
      <c r="C255" s="27" t="str">
        <f t="shared" si="12"/>
        <v>6UGCP0635</v>
      </c>
      <c r="D255" s="27"/>
      <c r="E255" s="28">
        <f>+'CALCULO TARIFAS CC '!$U$45</f>
        <v>0.21917226713789348</v>
      </c>
      <c r="F255" s="29">
        <f t="shared" si="13"/>
        <v>175.16040000000001</v>
      </c>
      <c r="G255" s="291">
        <f t="shared" si="14"/>
        <v>38.39</v>
      </c>
      <c r="H255" s="211" t="s">
        <v>22</v>
      </c>
      <c r="I255" s="186" t="s">
        <v>865</v>
      </c>
      <c r="J255" s="339">
        <v>175.16040000000001</v>
      </c>
    </row>
    <row r="256" spans="1:10" outlineLevel="1" x14ac:dyDescent="0.35">
      <c r="A256" s="219">
        <f t="shared" si="15"/>
        <v>254</v>
      </c>
      <c r="B256" s="125" t="s">
        <v>14</v>
      </c>
      <c r="C256" s="27" t="str">
        <f t="shared" si="12"/>
        <v>6UGCP0636</v>
      </c>
      <c r="D256" s="27"/>
      <c r="E256" s="28">
        <f>+'CALCULO TARIFAS CC '!$U$45</f>
        <v>0.21917226713789348</v>
      </c>
      <c r="F256" s="29">
        <f t="shared" si="13"/>
        <v>40.485100000000003</v>
      </c>
      <c r="G256" s="291">
        <f t="shared" si="14"/>
        <v>8.8699999999999992</v>
      </c>
      <c r="H256" s="211" t="s">
        <v>22</v>
      </c>
      <c r="I256" s="186" t="s">
        <v>866</v>
      </c>
      <c r="J256" s="339">
        <v>40.485100000000003</v>
      </c>
    </row>
    <row r="257" spans="1:10" outlineLevel="1" x14ac:dyDescent="0.35">
      <c r="A257" s="219">
        <f t="shared" si="15"/>
        <v>255</v>
      </c>
      <c r="B257" s="125" t="s">
        <v>14</v>
      </c>
      <c r="C257" s="27" t="str">
        <f t="shared" si="12"/>
        <v>6UGCP0637</v>
      </c>
      <c r="D257" s="27"/>
      <c r="E257" s="28">
        <f>+'CALCULO TARIFAS CC '!$U$45</f>
        <v>0.21917226713789348</v>
      </c>
      <c r="F257" s="29">
        <f t="shared" si="13"/>
        <v>79.938400000000001</v>
      </c>
      <c r="G257" s="291">
        <f t="shared" si="14"/>
        <v>17.52</v>
      </c>
      <c r="H257" s="211" t="s">
        <v>22</v>
      </c>
      <c r="I257" s="186" t="s">
        <v>858</v>
      </c>
      <c r="J257" s="339">
        <v>79.938400000000001</v>
      </c>
    </row>
    <row r="258" spans="1:10" outlineLevel="1" x14ac:dyDescent="0.35">
      <c r="A258" s="219">
        <f t="shared" si="15"/>
        <v>256</v>
      </c>
      <c r="B258" s="125" t="s">
        <v>14</v>
      </c>
      <c r="C258" s="27" t="str">
        <f t="shared" si="12"/>
        <v>6UGCP0638</v>
      </c>
      <c r="D258" s="27"/>
      <c r="E258" s="28">
        <f>+'CALCULO TARIFAS CC '!$U$45</f>
        <v>0.21917226713789348</v>
      </c>
      <c r="F258" s="29">
        <f t="shared" si="13"/>
        <v>1028.5835</v>
      </c>
      <c r="G258" s="291">
        <f t="shared" si="14"/>
        <v>225.44</v>
      </c>
      <c r="H258" s="211" t="s">
        <v>22</v>
      </c>
      <c r="I258" s="186" t="s">
        <v>867</v>
      </c>
      <c r="J258" s="339">
        <v>1028.5835</v>
      </c>
    </row>
    <row r="259" spans="1:10" outlineLevel="1" x14ac:dyDescent="0.35">
      <c r="A259" s="219">
        <f t="shared" si="15"/>
        <v>257</v>
      </c>
      <c r="B259" s="125" t="s">
        <v>14</v>
      </c>
      <c r="C259" s="27" t="str">
        <f t="shared" ref="C259:C322" si="16">UPPER(I259)</f>
        <v>6UGCP0639</v>
      </c>
      <c r="D259" s="27"/>
      <c r="E259" s="28">
        <f>+'CALCULO TARIFAS CC '!$U$45</f>
        <v>0.21917226713789348</v>
      </c>
      <c r="F259" s="29">
        <f t="shared" ref="F259:F322" si="17">ROUND(J259,4)</f>
        <v>66.764099999999999</v>
      </c>
      <c r="G259" s="291">
        <f t="shared" si="14"/>
        <v>14.63</v>
      </c>
      <c r="H259" s="211" t="s">
        <v>22</v>
      </c>
      <c r="I259" s="186" t="s">
        <v>859</v>
      </c>
      <c r="J259" s="339">
        <v>66.764099999999999</v>
      </c>
    </row>
    <row r="260" spans="1:10" outlineLevel="1" x14ac:dyDescent="0.35">
      <c r="A260" s="219">
        <f t="shared" si="15"/>
        <v>258</v>
      </c>
      <c r="B260" s="125" t="s">
        <v>14</v>
      </c>
      <c r="C260" s="27" t="str">
        <f t="shared" si="16"/>
        <v>6UGCP0640</v>
      </c>
      <c r="D260" s="27"/>
      <c r="E260" s="28">
        <f>+'CALCULO TARIFAS CC '!$U$45</f>
        <v>0.21917226713789348</v>
      </c>
      <c r="F260" s="29">
        <f t="shared" si="17"/>
        <v>63.016100000000002</v>
      </c>
      <c r="G260" s="291">
        <f t="shared" ref="G260:G323" si="18">ROUND(F260*E260,2)</f>
        <v>13.81</v>
      </c>
      <c r="H260" s="211" t="s">
        <v>22</v>
      </c>
      <c r="I260" s="186" t="s">
        <v>876</v>
      </c>
      <c r="J260" s="339">
        <v>63.016100000000002</v>
      </c>
    </row>
    <row r="261" spans="1:10" outlineLevel="1" x14ac:dyDescent="0.35">
      <c r="A261" s="219">
        <f t="shared" ref="A261:A324" si="19">A260+1</f>
        <v>259</v>
      </c>
      <c r="B261" s="125" t="s">
        <v>14</v>
      </c>
      <c r="C261" s="27" t="str">
        <f t="shared" si="16"/>
        <v>6UGCP0641</v>
      </c>
      <c r="D261" s="27"/>
      <c r="E261" s="28">
        <f>+'CALCULO TARIFAS CC '!$U$45</f>
        <v>0.21917226713789348</v>
      </c>
      <c r="F261" s="29">
        <f t="shared" si="17"/>
        <v>132.15649999999999</v>
      </c>
      <c r="G261" s="291">
        <f t="shared" si="18"/>
        <v>28.97</v>
      </c>
      <c r="H261" s="211" t="s">
        <v>22</v>
      </c>
      <c r="I261" s="186" t="s">
        <v>868</v>
      </c>
      <c r="J261" s="339">
        <v>132.15649999999999</v>
      </c>
    </row>
    <row r="262" spans="1:10" outlineLevel="1" x14ac:dyDescent="0.35">
      <c r="A262" s="219">
        <f t="shared" si="19"/>
        <v>260</v>
      </c>
      <c r="B262" s="125" t="s">
        <v>14</v>
      </c>
      <c r="C262" s="27" t="str">
        <f t="shared" si="16"/>
        <v>6UGCP0642</v>
      </c>
      <c r="D262" s="27"/>
      <c r="E262" s="28">
        <f>+'CALCULO TARIFAS CC '!$U$45</f>
        <v>0.21917226713789348</v>
      </c>
      <c r="F262" s="29">
        <f t="shared" si="17"/>
        <v>101.0488</v>
      </c>
      <c r="G262" s="291">
        <f t="shared" si="18"/>
        <v>22.15</v>
      </c>
      <c r="H262" s="211" t="s">
        <v>22</v>
      </c>
      <c r="I262" s="186" t="s">
        <v>869</v>
      </c>
      <c r="J262" s="339">
        <v>101.0488</v>
      </c>
    </row>
    <row r="263" spans="1:10" outlineLevel="1" x14ac:dyDescent="0.35">
      <c r="A263" s="219">
        <f t="shared" si="19"/>
        <v>261</v>
      </c>
      <c r="B263" s="125" t="s">
        <v>14</v>
      </c>
      <c r="C263" s="27" t="str">
        <f t="shared" si="16"/>
        <v>6UGCP0643</v>
      </c>
      <c r="D263" s="27"/>
      <c r="E263" s="28">
        <f>+'CALCULO TARIFAS CC '!$U$45</f>
        <v>0.21917226713789348</v>
      </c>
      <c r="F263" s="29">
        <f t="shared" si="17"/>
        <v>175.16249999999999</v>
      </c>
      <c r="G263" s="291">
        <f t="shared" si="18"/>
        <v>38.39</v>
      </c>
      <c r="H263" s="211" t="s">
        <v>22</v>
      </c>
      <c r="I263" s="186" t="s">
        <v>870</v>
      </c>
      <c r="J263" s="339">
        <v>175.16249999999999</v>
      </c>
    </row>
    <row r="264" spans="1:10" outlineLevel="1" x14ac:dyDescent="0.35">
      <c r="A264" s="219">
        <f t="shared" si="19"/>
        <v>262</v>
      </c>
      <c r="B264" s="125" t="s">
        <v>14</v>
      </c>
      <c r="C264" s="27" t="str">
        <f t="shared" si="16"/>
        <v>6UGCP0644</v>
      </c>
      <c r="D264" s="27"/>
      <c r="E264" s="28">
        <f>+'CALCULO TARIFAS CC '!$U$45</f>
        <v>0.21917226713789348</v>
      </c>
      <c r="F264" s="29">
        <f t="shared" si="17"/>
        <v>57.508400000000002</v>
      </c>
      <c r="G264" s="291">
        <f t="shared" si="18"/>
        <v>12.6</v>
      </c>
      <c r="H264" s="211" t="s">
        <v>22</v>
      </c>
      <c r="I264" s="186" t="s">
        <v>891</v>
      </c>
      <c r="J264" s="339">
        <v>57.508400000000002</v>
      </c>
    </row>
    <row r="265" spans="1:10" outlineLevel="1" x14ac:dyDescent="0.35">
      <c r="A265" s="219">
        <f t="shared" si="19"/>
        <v>263</v>
      </c>
      <c r="B265" s="125" t="s">
        <v>14</v>
      </c>
      <c r="C265" s="27" t="str">
        <f t="shared" si="16"/>
        <v>6UGCP0645</v>
      </c>
      <c r="D265" s="27"/>
      <c r="E265" s="28">
        <f>+'CALCULO TARIFAS CC '!$U$45</f>
        <v>0.21917226713789348</v>
      </c>
      <c r="F265" s="29">
        <f t="shared" si="17"/>
        <v>486.05059999999997</v>
      </c>
      <c r="G265" s="291">
        <f t="shared" si="18"/>
        <v>106.53</v>
      </c>
      <c r="H265" s="211" t="s">
        <v>22</v>
      </c>
      <c r="I265" s="186" t="s">
        <v>896</v>
      </c>
      <c r="J265" s="339">
        <v>486.05059999999997</v>
      </c>
    </row>
    <row r="266" spans="1:10" outlineLevel="1" x14ac:dyDescent="0.35">
      <c r="A266" s="219">
        <f t="shared" si="19"/>
        <v>264</v>
      </c>
      <c r="B266" s="125" t="s">
        <v>14</v>
      </c>
      <c r="C266" s="27" t="str">
        <f t="shared" si="16"/>
        <v>6UGCP0647</v>
      </c>
      <c r="D266" s="27"/>
      <c r="E266" s="28">
        <f>+'CALCULO TARIFAS CC '!$U$45</f>
        <v>0.21917226713789348</v>
      </c>
      <c r="F266" s="29">
        <f t="shared" si="17"/>
        <v>111.1</v>
      </c>
      <c r="G266" s="291">
        <f t="shared" si="18"/>
        <v>24.35</v>
      </c>
      <c r="H266" s="211" t="s">
        <v>22</v>
      </c>
      <c r="I266" s="186" t="s">
        <v>960</v>
      </c>
      <c r="J266" s="339">
        <v>111.1</v>
      </c>
    </row>
    <row r="267" spans="1:10" outlineLevel="1" x14ac:dyDescent="0.35">
      <c r="A267" s="219">
        <f t="shared" si="19"/>
        <v>265</v>
      </c>
      <c r="B267" s="125" t="s">
        <v>14</v>
      </c>
      <c r="C267" s="27" t="str">
        <f t="shared" si="16"/>
        <v>6UGCP0648</v>
      </c>
      <c r="D267" s="27"/>
      <c r="E267" s="28">
        <f>+'CALCULO TARIFAS CC '!$U$45</f>
        <v>0.21917226713789348</v>
      </c>
      <c r="F267" s="29">
        <f t="shared" si="17"/>
        <v>88.749499999999998</v>
      </c>
      <c r="G267" s="291">
        <f t="shared" si="18"/>
        <v>19.45</v>
      </c>
      <c r="H267" s="211" t="s">
        <v>22</v>
      </c>
      <c r="I267" s="186" t="s">
        <v>911</v>
      </c>
      <c r="J267" s="339">
        <v>88.749499999999998</v>
      </c>
    </row>
    <row r="268" spans="1:10" outlineLevel="1" x14ac:dyDescent="0.35">
      <c r="A268" s="219">
        <f t="shared" si="19"/>
        <v>266</v>
      </c>
      <c r="B268" s="125" t="s">
        <v>14</v>
      </c>
      <c r="C268" s="27" t="str">
        <f t="shared" si="16"/>
        <v>6UGCP0649</v>
      </c>
      <c r="D268" s="27"/>
      <c r="E268" s="28">
        <f>+'CALCULO TARIFAS CC '!$U$45</f>
        <v>0.21917226713789348</v>
      </c>
      <c r="F268" s="29">
        <f t="shared" si="17"/>
        <v>50.106099999999998</v>
      </c>
      <c r="G268" s="291">
        <f t="shared" si="18"/>
        <v>10.98</v>
      </c>
      <c r="H268" s="211" t="s">
        <v>22</v>
      </c>
      <c r="I268" s="186" t="s">
        <v>912</v>
      </c>
      <c r="J268" s="339">
        <v>50.106099999999998</v>
      </c>
    </row>
    <row r="269" spans="1:10" outlineLevel="1" x14ac:dyDescent="0.35">
      <c r="A269" s="219">
        <f t="shared" si="19"/>
        <v>267</v>
      </c>
      <c r="B269" s="125" t="s">
        <v>14</v>
      </c>
      <c r="C269" s="27" t="str">
        <f t="shared" si="16"/>
        <v>6UGCP0652</v>
      </c>
      <c r="D269" s="27"/>
      <c r="E269" s="28">
        <f>+'CALCULO TARIFAS CC '!$U$45</f>
        <v>0.21917226713789348</v>
      </c>
      <c r="F269" s="29">
        <f t="shared" si="17"/>
        <v>89.260800000000003</v>
      </c>
      <c r="G269" s="291">
        <f t="shared" si="18"/>
        <v>19.559999999999999</v>
      </c>
      <c r="H269" s="211" t="s">
        <v>22</v>
      </c>
      <c r="I269" s="186" t="s">
        <v>907</v>
      </c>
      <c r="J269" s="339">
        <v>89.260800000000003</v>
      </c>
    </row>
    <row r="270" spans="1:10" outlineLevel="1" x14ac:dyDescent="0.35">
      <c r="A270" s="219">
        <f t="shared" si="19"/>
        <v>268</v>
      </c>
      <c r="B270" s="125" t="s">
        <v>14</v>
      </c>
      <c r="C270" s="27" t="str">
        <f t="shared" si="16"/>
        <v>6UGCP0654</v>
      </c>
      <c r="D270" s="27"/>
      <c r="E270" s="28">
        <f>+'CALCULO TARIFAS CC '!$U$45</f>
        <v>0.21917226713789348</v>
      </c>
      <c r="F270" s="29">
        <f t="shared" si="17"/>
        <v>37.093400000000003</v>
      </c>
      <c r="G270" s="291">
        <f t="shared" si="18"/>
        <v>8.1300000000000008</v>
      </c>
      <c r="H270" s="211" t="s">
        <v>22</v>
      </c>
      <c r="I270" s="186" t="s">
        <v>913</v>
      </c>
      <c r="J270" s="339">
        <v>37.093400000000003</v>
      </c>
    </row>
    <row r="271" spans="1:10" outlineLevel="1" x14ac:dyDescent="0.35">
      <c r="A271" s="219">
        <f t="shared" si="19"/>
        <v>269</v>
      </c>
      <c r="B271" s="125" t="s">
        <v>14</v>
      </c>
      <c r="C271" s="27" t="str">
        <f t="shared" si="16"/>
        <v>6UGCP0657</v>
      </c>
      <c r="D271" s="27"/>
      <c r="E271" s="28">
        <f>+'CALCULO TARIFAS CC '!$U$45</f>
        <v>0.21917226713789348</v>
      </c>
      <c r="F271" s="29">
        <f t="shared" si="17"/>
        <v>64.842299999999994</v>
      </c>
      <c r="G271" s="291">
        <f t="shared" si="18"/>
        <v>14.21</v>
      </c>
      <c r="H271" s="211" t="s">
        <v>22</v>
      </c>
      <c r="I271" s="186" t="s">
        <v>919</v>
      </c>
      <c r="J271" s="339">
        <v>64.842299999999994</v>
      </c>
    </row>
    <row r="272" spans="1:10" outlineLevel="1" x14ac:dyDescent="0.35">
      <c r="A272" s="219">
        <f t="shared" si="19"/>
        <v>270</v>
      </c>
      <c r="B272" s="125" t="s">
        <v>14</v>
      </c>
      <c r="C272" s="27" t="str">
        <f t="shared" si="16"/>
        <v>6UGCP0658</v>
      </c>
      <c r="D272" s="27"/>
      <c r="E272" s="28">
        <f>+'CALCULO TARIFAS CC '!$U$45</f>
        <v>0.21917226713789348</v>
      </c>
      <c r="F272" s="29">
        <f t="shared" si="17"/>
        <v>127.535</v>
      </c>
      <c r="G272" s="291">
        <f t="shared" si="18"/>
        <v>27.95</v>
      </c>
      <c r="H272" s="211" t="s">
        <v>22</v>
      </c>
      <c r="I272" s="186" t="s">
        <v>920</v>
      </c>
      <c r="J272" s="339">
        <v>127.535</v>
      </c>
    </row>
    <row r="273" spans="1:10" outlineLevel="1" x14ac:dyDescent="0.35">
      <c r="A273" s="219">
        <f t="shared" si="19"/>
        <v>271</v>
      </c>
      <c r="B273" s="125" t="s">
        <v>14</v>
      </c>
      <c r="C273" s="27" t="str">
        <f t="shared" si="16"/>
        <v>6UGCP0660</v>
      </c>
      <c r="D273" s="27"/>
      <c r="E273" s="28">
        <f>+'CALCULO TARIFAS CC '!$U$45</f>
        <v>0.21917226713789348</v>
      </c>
      <c r="F273" s="29">
        <f t="shared" si="17"/>
        <v>494.75790000000001</v>
      </c>
      <c r="G273" s="291">
        <f t="shared" si="18"/>
        <v>108.44</v>
      </c>
      <c r="H273" s="211" t="s">
        <v>22</v>
      </c>
      <c r="I273" s="186" t="s">
        <v>961</v>
      </c>
      <c r="J273" s="339">
        <v>494.75790000000001</v>
      </c>
    </row>
    <row r="274" spans="1:10" outlineLevel="1" x14ac:dyDescent="0.35">
      <c r="A274" s="219">
        <f t="shared" si="19"/>
        <v>272</v>
      </c>
      <c r="B274" s="125" t="s">
        <v>14</v>
      </c>
      <c r="C274" s="27" t="str">
        <f t="shared" si="16"/>
        <v>6UGLION</v>
      </c>
      <c r="D274" s="27"/>
      <c r="E274" s="28">
        <f>+'CALCULO TARIFAS CC '!$U$45</f>
        <v>0.21917226713789348</v>
      </c>
      <c r="F274" s="29">
        <f t="shared" si="17"/>
        <v>164.9528</v>
      </c>
      <c r="G274" s="291">
        <f t="shared" si="18"/>
        <v>36.15</v>
      </c>
      <c r="H274" s="211" t="s">
        <v>22</v>
      </c>
      <c r="I274" s="186" t="s">
        <v>290</v>
      </c>
      <c r="J274" s="339">
        <v>164.9528</v>
      </c>
    </row>
    <row r="275" spans="1:10" outlineLevel="1" x14ac:dyDescent="0.35">
      <c r="A275" s="219">
        <f t="shared" si="19"/>
        <v>273</v>
      </c>
      <c r="B275" s="125" t="s">
        <v>14</v>
      </c>
      <c r="C275" s="27" t="str">
        <f t="shared" si="16"/>
        <v>6UGMILLS</v>
      </c>
      <c r="D275" s="27"/>
      <c r="E275" s="28">
        <f>+'CALCULO TARIFAS CC '!$U$45</f>
        <v>0.21917226713789348</v>
      </c>
      <c r="F275" s="29">
        <f t="shared" si="17"/>
        <v>511.4812</v>
      </c>
      <c r="G275" s="291">
        <f t="shared" si="18"/>
        <v>112.1</v>
      </c>
      <c r="H275" s="211" t="s">
        <v>22</v>
      </c>
      <c r="I275" s="186" t="s">
        <v>291</v>
      </c>
      <c r="J275" s="339">
        <v>511.4812</v>
      </c>
    </row>
    <row r="276" spans="1:10" outlineLevel="1" x14ac:dyDescent="0.35">
      <c r="A276" s="219">
        <f t="shared" si="19"/>
        <v>274</v>
      </c>
      <c r="B276" s="125" t="s">
        <v>14</v>
      </c>
      <c r="C276" s="27" t="str">
        <f t="shared" si="16"/>
        <v>6UGPH_DORABK</v>
      </c>
      <c r="D276" s="27"/>
      <c r="E276" s="28">
        <f>+'CALCULO TARIFAS CC '!$U$45</f>
        <v>0.21917226713789348</v>
      </c>
      <c r="F276" s="29">
        <f t="shared" si="17"/>
        <v>123.0539</v>
      </c>
      <c r="G276" s="291">
        <f t="shared" si="18"/>
        <v>26.97</v>
      </c>
      <c r="H276" s="211" t="s">
        <v>22</v>
      </c>
      <c r="I276" s="186" t="s">
        <v>292</v>
      </c>
      <c r="J276" s="339">
        <v>123.0539</v>
      </c>
    </row>
    <row r="277" spans="1:10" outlineLevel="1" x14ac:dyDescent="0.35">
      <c r="A277" s="219">
        <f t="shared" si="19"/>
        <v>275</v>
      </c>
      <c r="B277" s="125" t="s">
        <v>14</v>
      </c>
      <c r="C277" s="27" t="str">
        <f t="shared" si="16"/>
        <v>6UGPH_DORLAN</v>
      </c>
      <c r="D277" s="27"/>
      <c r="E277" s="28">
        <f>+'CALCULO TARIFAS CC '!$U$45</f>
        <v>0.21917226713789348</v>
      </c>
      <c r="F277" s="29">
        <f t="shared" si="17"/>
        <v>74.211699999999993</v>
      </c>
      <c r="G277" s="291">
        <f t="shared" si="18"/>
        <v>16.27</v>
      </c>
      <c r="H277" s="211" t="s">
        <v>22</v>
      </c>
      <c r="I277" s="186" t="s">
        <v>293</v>
      </c>
      <c r="J277" s="339">
        <v>74.211699999999993</v>
      </c>
    </row>
    <row r="278" spans="1:10" outlineLevel="1" x14ac:dyDescent="0.35">
      <c r="A278" s="219">
        <f t="shared" si="19"/>
        <v>276</v>
      </c>
      <c r="B278" s="125" t="s">
        <v>14</v>
      </c>
      <c r="C278" s="27" t="str">
        <f t="shared" si="16"/>
        <v>6UGPH_SAKSDO</v>
      </c>
      <c r="D278" s="27"/>
      <c r="E278" s="28">
        <f>+'CALCULO TARIFAS CC '!$U$45</f>
        <v>0.21917226713789348</v>
      </c>
      <c r="F278" s="29">
        <f t="shared" si="17"/>
        <v>95.360699999999994</v>
      </c>
      <c r="G278" s="291">
        <f t="shared" si="18"/>
        <v>20.9</v>
      </c>
      <c r="H278" s="211" t="s">
        <v>22</v>
      </c>
      <c r="I278" s="186" t="s">
        <v>294</v>
      </c>
      <c r="J278" s="339">
        <v>95.360699999999994</v>
      </c>
    </row>
    <row r="279" spans="1:10" outlineLevel="1" x14ac:dyDescent="0.35">
      <c r="A279" s="219">
        <f t="shared" si="19"/>
        <v>277</v>
      </c>
      <c r="B279" s="125" t="s">
        <v>14</v>
      </c>
      <c r="C279" s="27" t="str">
        <f t="shared" si="16"/>
        <v>6UGPH_SAKSGO</v>
      </c>
      <c r="D279" s="27"/>
      <c r="E279" s="28">
        <f>+'CALCULO TARIFAS CC '!$U$45</f>
        <v>0.21917226713789348</v>
      </c>
      <c r="F279" s="29">
        <f t="shared" si="17"/>
        <v>32.265900000000002</v>
      </c>
      <c r="G279" s="291">
        <f t="shared" si="18"/>
        <v>7.07</v>
      </c>
      <c r="H279" s="211" t="s">
        <v>22</v>
      </c>
      <c r="I279" s="186" t="s">
        <v>295</v>
      </c>
      <c r="J279" s="339">
        <v>32.265900000000002</v>
      </c>
    </row>
    <row r="280" spans="1:10" outlineLevel="1" x14ac:dyDescent="0.35">
      <c r="A280" s="219">
        <f t="shared" si="19"/>
        <v>278</v>
      </c>
      <c r="B280" s="125" t="s">
        <v>14</v>
      </c>
      <c r="C280" s="27" t="str">
        <f t="shared" si="16"/>
        <v>6UGPH_SAKSLP</v>
      </c>
      <c r="D280" s="27"/>
      <c r="E280" s="28">
        <f>+'CALCULO TARIFAS CC '!$U$45</f>
        <v>0.21917226713789348</v>
      </c>
      <c r="F280" s="29">
        <f t="shared" si="17"/>
        <v>69.377899999999997</v>
      </c>
      <c r="G280" s="291">
        <f t="shared" si="18"/>
        <v>15.21</v>
      </c>
      <c r="H280" s="211" t="s">
        <v>22</v>
      </c>
      <c r="I280" s="186" t="s">
        <v>296</v>
      </c>
      <c r="J280" s="339">
        <v>69.377899999999997</v>
      </c>
    </row>
    <row r="281" spans="1:10" outlineLevel="1" x14ac:dyDescent="0.35">
      <c r="A281" s="219">
        <f t="shared" si="19"/>
        <v>279</v>
      </c>
      <c r="B281" s="125" t="s">
        <v>14</v>
      </c>
      <c r="C281" s="27" t="str">
        <f t="shared" si="16"/>
        <v>6UGPH_SAKSSM</v>
      </c>
      <c r="D281" s="27"/>
      <c r="E281" s="28">
        <f>+'CALCULO TARIFAS CC '!$U$45</f>
        <v>0.21917226713789348</v>
      </c>
      <c r="F281" s="29">
        <f t="shared" si="17"/>
        <v>54.7438</v>
      </c>
      <c r="G281" s="291">
        <f t="shared" si="18"/>
        <v>12</v>
      </c>
      <c r="H281" s="211" t="s">
        <v>22</v>
      </c>
      <c r="I281" s="186" t="s">
        <v>297</v>
      </c>
      <c r="J281" s="339">
        <v>54.7438</v>
      </c>
    </row>
    <row r="282" spans="1:10" outlineLevel="1" x14ac:dyDescent="0.35">
      <c r="A282" s="219">
        <f t="shared" si="19"/>
        <v>280</v>
      </c>
      <c r="B282" s="125" t="s">
        <v>14</v>
      </c>
      <c r="C282" s="27" t="str">
        <f t="shared" si="16"/>
        <v>6UGPH_SAKSVE</v>
      </c>
      <c r="D282" s="27"/>
      <c r="E282" s="28">
        <f>+'CALCULO TARIFAS CC '!$U$45</f>
        <v>0.21917226713789348</v>
      </c>
      <c r="F282" s="29">
        <f t="shared" si="17"/>
        <v>59.845100000000002</v>
      </c>
      <c r="G282" s="291">
        <f t="shared" si="18"/>
        <v>13.12</v>
      </c>
      <c r="H282" s="211" t="s">
        <v>22</v>
      </c>
      <c r="I282" s="186" t="s">
        <v>298</v>
      </c>
      <c r="J282" s="339">
        <v>59.845100000000002</v>
      </c>
    </row>
    <row r="283" spans="1:10" outlineLevel="1" x14ac:dyDescent="0.35">
      <c r="A283" s="219">
        <f t="shared" si="19"/>
        <v>281</v>
      </c>
      <c r="B283" s="125" t="s">
        <v>14</v>
      </c>
      <c r="C283" s="27" t="str">
        <f t="shared" si="16"/>
        <v>6UGRANDTOWER</v>
      </c>
      <c r="D283" s="27"/>
      <c r="E283" s="28">
        <f>+'CALCULO TARIFAS CC '!$U$45</f>
        <v>0.21917226713789348</v>
      </c>
      <c r="F283" s="29">
        <f t="shared" si="17"/>
        <v>144.96190000000001</v>
      </c>
      <c r="G283" s="291">
        <f t="shared" si="18"/>
        <v>31.77</v>
      </c>
      <c r="H283" s="211" t="s">
        <v>22</v>
      </c>
      <c r="I283" s="186" t="s">
        <v>299</v>
      </c>
      <c r="J283" s="339">
        <v>144.96190000000001</v>
      </c>
    </row>
    <row r="284" spans="1:10" outlineLevel="1" x14ac:dyDescent="0.35">
      <c r="A284" s="219">
        <f t="shared" si="19"/>
        <v>282</v>
      </c>
      <c r="B284" s="125" t="s">
        <v>14</v>
      </c>
      <c r="C284" s="27" t="str">
        <f t="shared" si="16"/>
        <v>6UGSK_JDIAZ</v>
      </c>
      <c r="D284" s="27"/>
      <c r="E284" s="28">
        <f>+'CALCULO TARIFAS CC '!$U$45</f>
        <v>0.21917226713789348</v>
      </c>
      <c r="F284" s="29">
        <f t="shared" si="17"/>
        <v>391.65449999999998</v>
      </c>
      <c r="G284" s="291">
        <f t="shared" si="18"/>
        <v>85.84</v>
      </c>
      <c r="H284" s="211" t="s">
        <v>22</v>
      </c>
      <c r="I284" s="186" t="s">
        <v>300</v>
      </c>
      <c r="J284" s="339">
        <v>391.65449999999998</v>
      </c>
    </row>
    <row r="285" spans="1:10" outlineLevel="1" x14ac:dyDescent="0.35">
      <c r="A285" s="219">
        <f t="shared" si="19"/>
        <v>283</v>
      </c>
      <c r="B285" s="125" t="s">
        <v>14</v>
      </c>
      <c r="C285" s="27" t="str">
        <f t="shared" si="16"/>
        <v>6UGTOWER</v>
      </c>
      <c r="D285" s="27"/>
      <c r="E285" s="28">
        <f>+'CALCULO TARIFAS CC '!$U$45</f>
        <v>0.21917226713789348</v>
      </c>
      <c r="F285" s="29">
        <f t="shared" si="17"/>
        <v>529.43100000000004</v>
      </c>
      <c r="G285" s="291">
        <f t="shared" si="18"/>
        <v>116.04</v>
      </c>
      <c r="H285" s="211" t="s">
        <v>22</v>
      </c>
      <c r="I285" s="186" t="s">
        <v>301</v>
      </c>
      <c r="J285" s="339">
        <v>529.43100000000004</v>
      </c>
    </row>
    <row r="286" spans="1:10" outlineLevel="1" x14ac:dyDescent="0.35">
      <c r="A286" s="219">
        <f t="shared" si="19"/>
        <v>284</v>
      </c>
      <c r="B286" s="125" t="s">
        <v>14</v>
      </c>
      <c r="C286" s="27" t="str">
        <f t="shared" si="16"/>
        <v>6UHARISTMO</v>
      </c>
      <c r="D286" s="27"/>
      <c r="E286" s="28">
        <f>+'CALCULO TARIFAS CC '!$U$45</f>
        <v>0.21917226713789348</v>
      </c>
      <c r="F286" s="29">
        <f t="shared" si="17"/>
        <v>385.40800000000002</v>
      </c>
      <c r="G286" s="291">
        <f t="shared" si="18"/>
        <v>84.47</v>
      </c>
      <c r="H286" s="211" t="s">
        <v>22</v>
      </c>
      <c r="I286" s="186" t="s">
        <v>302</v>
      </c>
      <c r="J286" s="339">
        <v>385.40800000000002</v>
      </c>
    </row>
    <row r="287" spans="1:10" outlineLevel="1" x14ac:dyDescent="0.35">
      <c r="A287" s="219">
        <f t="shared" si="19"/>
        <v>285</v>
      </c>
      <c r="B287" s="125" t="s">
        <v>14</v>
      </c>
      <c r="C287" s="27" t="str">
        <f t="shared" si="16"/>
        <v>6UHBUENAV</v>
      </c>
      <c r="D287" s="27"/>
      <c r="E287" s="28">
        <f>+'CALCULO TARIFAS CC '!$U$45</f>
        <v>0.21917226713789348</v>
      </c>
      <c r="F287" s="29">
        <f t="shared" si="17"/>
        <v>199.74029999999999</v>
      </c>
      <c r="G287" s="291">
        <f t="shared" si="18"/>
        <v>43.78</v>
      </c>
      <c r="H287" s="211" t="s">
        <v>22</v>
      </c>
      <c r="I287" s="186" t="s">
        <v>303</v>
      </c>
      <c r="J287" s="339">
        <v>199.74029999999999</v>
      </c>
    </row>
    <row r="288" spans="1:10" outlineLevel="1" x14ac:dyDescent="0.35">
      <c r="A288" s="219">
        <f t="shared" si="19"/>
        <v>286</v>
      </c>
      <c r="B288" s="125" t="s">
        <v>14</v>
      </c>
      <c r="C288" s="27" t="str">
        <f t="shared" si="16"/>
        <v>6UHCARIB</v>
      </c>
      <c r="D288" s="27"/>
      <c r="E288" s="28">
        <f>+'CALCULO TARIFAS CC '!$U$45</f>
        <v>0.21917226713789348</v>
      </c>
      <c r="F288" s="29">
        <f t="shared" si="17"/>
        <v>247.00219999999999</v>
      </c>
      <c r="G288" s="291">
        <f t="shared" si="18"/>
        <v>54.14</v>
      </c>
      <c r="H288" s="211" t="s">
        <v>22</v>
      </c>
      <c r="I288" s="186" t="s">
        <v>304</v>
      </c>
      <c r="J288" s="339">
        <v>247.00219999999999</v>
      </c>
    </row>
    <row r="289" spans="1:10" outlineLevel="1" x14ac:dyDescent="0.35">
      <c r="A289" s="219">
        <f t="shared" si="19"/>
        <v>287</v>
      </c>
      <c r="B289" s="125" t="s">
        <v>14</v>
      </c>
      <c r="C289" s="27" t="str">
        <f t="shared" si="16"/>
        <v>6UHCENTR72</v>
      </c>
      <c r="D289" s="27"/>
      <c r="E289" s="28">
        <f>+'CALCULO TARIFAS CC '!$U$45</f>
        <v>0.21917226713789348</v>
      </c>
      <c r="F289" s="29">
        <f t="shared" si="17"/>
        <v>184.239</v>
      </c>
      <c r="G289" s="291">
        <f t="shared" si="18"/>
        <v>40.380000000000003</v>
      </c>
      <c r="H289" s="211" t="s">
        <v>22</v>
      </c>
      <c r="I289" s="186" t="s">
        <v>305</v>
      </c>
      <c r="J289" s="339">
        <v>184.239</v>
      </c>
    </row>
    <row r="290" spans="1:10" outlineLevel="1" x14ac:dyDescent="0.35">
      <c r="A290" s="219">
        <f t="shared" si="19"/>
        <v>288</v>
      </c>
      <c r="B290" s="125" t="s">
        <v>14</v>
      </c>
      <c r="C290" s="27" t="str">
        <f t="shared" si="16"/>
        <v>6UHCROWNETOC</v>
      </c>
      <c r="D290" s="27"/>
      <c r="E290" s="28">
        <f>+'CALCULO TARIFAS CC '!$U$45</f>
        <v>0.21917226713789348</v>
      </c>
      <c r="F290" s="29">
        <f t="shared" si="17"/>
        <v>126.4068</v>
      </c>
      <c r="G290" s="291">
        <f t="shared" si="18"/>
        <v>27.7</v>
      </c>
      <c r="H290" s="211" t="s">
        <v>22</v>
      </c>
      <c r="I290" s="186" t="s">
        <v>306</v>
      </c>
      <c r="J290" s="339">
        <v>126.4068</v>
      </c>
    </row>
    <row r="291" spans="1:10" outlineLevel="1" x14ac:dyDescent="0.35">
      <c r="A291" s="219">
        <f t="shared" si="19"/>
        <v>289</v>
      </c>
      <c r="B291" s="125" t="s">
        <v>14</v>
      </c>
      <c r="C291" s="27" t="str">
        <f t="shared" si="16"/>
        <v>6UHDOUBLE</v>
      </c>
      <c r="D291" s="27"/>
      <c r="E291" s="28">
        <f>+'CALCULO TARIFAS CC '!$U$45</f>
        <v>0.21917226713789348</v>
      </c>
      <c r="F291" s="29">
        <f t="shared" si="17"/>
        <v>131.72909999999999</v>
      </c>
      <c r="G291" s="291">
        <f t="shared" si="18"/>
        <v>28.87</v>
      </c>
      <c r="H291" s="211" t="s">
        <v>22</v>
      </c>
      <c r="I291" s="186" t="s">
        <v>307</v>
      </c>
      <c r="J291" s="339">
        <v>131.72909999999999</v>
      </c>
    </row>
    <row r="292" spans="1:10" outlineLevel="1" x14ac:dyDescent="0.35">
      <c r="A292" s="219">
        <f t="shared" si="19"/>
        <v>290</v>
      </c>
      <c r="B292" s="125" t="s">
        <v>14</v>
      </c>
      <c r="C292" s="27" t="str">
        <f t="shared" si="16"/>
        <v>6UHGDAVID</v>
      </c>
      <c r="D292" s="27"/>
      <c r="E292" s="28">
        <f>+'CALCULO TARIFAS CC '!$U$45</f>
        <v>0.21917226713789348</v>
      </c>
      <c r="F292" s="29">
        <f t="shared" si="17"/>
        <v>46.204999999999998</v>
      </c>
      <c r="G292" s="291">
        <f t="shared" si="18"/>
        <v>10.130000000000001</v>
      </c>
      <c r="H292" s="211" t="s">
        <v>22</v>
      </c>
      <c r="I292" s="186" t="s">
        <v>308</v>
      </c>
      <c r="J292" s="339">
        <v>46.204999999999998</v>
      </c>
    </row>
    <row r="293" spans="1:10" outlineLevel="1" x14ac:dyDescent="0.35">
      <c r="A293" s="219">
        <f t="shared" si="19"/>
        <v>291</v>
      </c>
      <c r="B293" s="125" t="s">
        <v>14</v>
      </c>
      <c r="C293" s="27" t="str">
        <f t="shared" si="16"/>
        <v>6UHHINN</v>
      </c>
      <c r="D293" s="27"/>
      <c r="E293" s="28">
        <f>+'CALCULO TARIFAS CC '!$U$45</f>
        <v>0.21917226713789348</v>
      </c>
      <c r="F293" s="29">
        <f t="shared" si="17"/>
        <v>124.08499999999999</v>
      </c>
      <c r="G293" s="291">
        <f t="shared" si="18"/>
        <v>27.2</v>
      </c>
      <c r="H293" s="211" t="s">
        <v>22</v>
      </c>
      <c r="I293" s="186" t="s">
        <v>309</v>
      </c>
      <c r="J293" s="339">
        <v>124.08499999999999</v>
      </c>
    </row>
    <row r="294" spans="1:10" outlineLevel="1" x14ac:dyDescent="0.35">
      <c r="A294" s="219">
        <f t="shared" si="19"/>
        <v>292</v>
      </c>
      <c r="B294" s="125" t="s">
        <v>14</v>
      </c>
      <c r="C294" s="27" t="str">
        <f t="shared" si="16"/>
        <v>6UHHINNEX67</v>
      </c>
      <c r="D294" s="27"/>
      <c r="E294" s="28">
        <f>+'CALCULO TARIFAS CC '!$U$45</f>
        <v>0.21917226713789348</v>
      </c>
      <c r="F294" s="29">
        <f t="shared" si="17"/>
        <v>206.76349999999999</v>
      </c>
      <c r="G294" s="291">
        <f t="shared" si="18"/>
        <v>45.32</v>
      </c>
      <c r="H294" s="211" t="s">
        <v>22</v>
      </c>
      <c r="I294" s="186" t="s">
        <v>310</v>
      </c>
      <c r="J294" s="339">
        <v>206.76349999999999</v>
      </c>
    </row>
    <row r="295" spans="1:10" outlineLevel="1" x14ac:dyDescent="0.35">
      <c r="A295" s="219">
        <f t="shared" si="19"/>
        <v>293</v>
      </c>
      <c r="B295" s="125" t="s">
        <v>14</v>
      </c>
      <c r="C295" s="27" t="str">
        <f t="shared" si="16"/>
        <v>6UHIPICA</v>
      </c>
      <c r="D295" s="27"/>
      <c r="E295" s="28">
        <f>+'CALCULO TARIFAS CC '!$U$45</f>
        <v>0.21917226713789348</v>
      </c>
      <c r="F295" s="29">
        <f t="shared" si="17"/>
        <v>663.59609999999998</v>
      </c>
      <c r="G295" s="291">
        <f t="shared" si="18"/>
        <v>145.44</v>
      </c>
      <c r="H295" s="211" t="s">
        <v>22</v>
      </c>
      <c r="I295" s="186" t="s">
        <v>311</v>
      </c>
      <c r="J295" s="339">
        <v>663.59609999999998</v>
      </c>
    </row>
    <row r="296" spans="1:10" outlineLevel="1" x14ac:dyDescent="0.35">
      <c r="A296" s="219">
        <f t="shared" si="19"/>
        <v>294</v>
      </c>
      <c r="B296" s="125" t="s">
        <v>14</v>
      </c>
      <c r="C296" s="27" t="str">
        <f t="shared" si="16"/>
        <v>6UHITALIANA</v>
      </c>
      <c r="D296" s="27"/>
      <c r="E296" s="28">
        <f>+'CALCULO TARIFAS CC '!$U$45</f>
        <v>0.21917226713789348</v>
      </c>
      <c r="F296" s="29">
        <f t="shared" si="17"/>
        <v>131.98079999999999</v>
      </c>
      <c r="G296" s="291">
        <f t="shared" si="18"/>
        <v>28.93</v>
      </c>
      <c r="H296" s="211" t="s">
        <v>22</v>
      </c>
      <c r="I296" s="186" t="s">
        <v>312</v>
      </c>
      <c r="J296" s="339">
        <v>131.98079999999999</v>
      </c>
    </row>
    <row r="297" spans="1:10" outlineLevel="1" x14ac:dyDescent="0.35">
      <c r="A297" s="219">
        <f t="shared" si="19"/>
        <v>295</v>
      </c>
      <c r="B297" s="125" t="s">
        <v>14</v>
      </c>
      <c r="C297" s="27" t="str">
        <f t="shared" si="16"/>
        <v>6UHOSPNAC</v>
      </c>
      <c r="D297" s="27"/>
      <c r="E297" s="28">
        <f>+'CALCULO TARIFAS CC '!$U$45</f>
        <v>0.21917226713789348</v>
      </c>
      <c r="F297" s="29">
        <f t="shared" si="17"/>
        <v>402.39490000000001</v>
      </c>
      <c r="G297" s="291">
        <f t="shared" si="18"/>
        <v>88.19</v>
      </c>
      <c r="H297" s="211" t="s">
        <v>22</v>
      </c>
      <c r="I297" s="186" t="s">
        <v>313</v>
      </c>
      <c r="J297" s="339">
        <v>402.39490000000001</v>
      </c>
    </row>
    <row r="298" spans="1:10" outlineLevel="1" x14ac:dyDescent="0.35">
      <c r="A298" s="219">
        <f t="shared" si="19"/>
        <v>296</v>
      </c>
      <c r="B298" s="125" t="s">
        <v>14</v>
      </c>
      <c r="C298" s="27" t="str">
        <f t="shared" si="16"/>
        <v>6UHOTELW</v>
      </c>
      <c r="D298" s="27"/>
      <c r="E298" s="28">
        <f>+'CALCULO TARIFAS CC '!$U$45</f>
        <v>0.21917226713789348</v>
      </c>
      <c r="F298" s="29">
        <f t="shared" si="17"/>
        <v>341.75659999999999</v>
      </c>
      <c r="G298" s="291">
        <f t="shared" si="18"/>
        <v>74.900000000000006</v>
      </c>
      <c r="H298" s="211" t="s">
        <v>22</v>
      </c>
      <c r="I298" s="186" t="s">
        <v>314</v>
      </c>
      <c r="J298" s="339">
        <v>341.75659999999999</v>
      </c>
    </row>
    <row r="299" spans="1:10" outlineLevel="1" x14ac:dyDescent="0.35">
      <c r="A299" s="219">
        <f t="shared" si="19"/>
        <v>297</v>
      </c>
      <c r="B299" s="125" t="s">
        <v>14</v>
      </c>
      <c r="C299" s="27" t="str">
        <f t="shared" si="16"/>
        <v>6UHPALACIOS</v>
      </c>
      <c r="D299" s="27"/>
      <c r="E299" s="28">
        <f>+'CALCULO TARIFAS CC '!$U$45</f>
        <v>0.21917226713789348</v>
      </c>
      <c r="F299" s="29">
        <f t="shared" si="17"/>
        <v>207.5932</v>
      </c>
      <c r="G299" s="291">
        <f t="shared" si="18"/>
        <v>45.5</v>
      </c>
      <c r="H299" s="211" t="s">
        <v>22</v>
      </c>
      <c r="I299" s="186" t="s">
        <v>315</v>
      </c>
      <c r="J299" s="339">
        <v>207.5932</v>
      </c>
    </row>
    <row r="300" spans="1:10" outlineLevel="1" x14ac:dyDescent="0.35">
      <c r="A300" s="219">
        <f t="shared" si="19"/>
        <v>298</v>
      </c>
      <c r="B300" s="125" t="s">
        <v>14</v>
      </c>
      <c r="C300" s="27" t="str">
        <f t="shared" si="16"/>
        <v>6UHPBLANCA</v>
      </c>
      <c r="D300" s="27"/>
      <c r="E300" s="28">
        <f>+'CALCULO TARIFAS CC '!$U$45</f>
        <v>0.21917226713789348</v>
      </c>
      <c r="F300" s="29">
        <f t="shared" si="17"/>
        <v>647.51189999999997</v>
      </c>
      <c r="G300" s="291">
        <f t="shared" si="18"/>
        <v>141.91999999999999</v>
      </c>
      <c r="H300" s="211" t="s">
        <v>22</v>
      </c>
      <c r="I300" s="186" t="s">
        <v>316</v>
      </c>
      <c r="J300" s="339">
        <v>647.51189999999997</v>
      </c>
    </row>
    <row r="301" spans="1:10" outlineLevel="1" x14ac:dyDescent="0.35">
      <c r="A301" s="219">
        <f t="shared" si="19"/>
        <v>299</v>
      </c>
      <c r="B301" s="125" t="s">
        <v>14</v>
      </c>
      <c r="C301" s="27" t="str">
        <f t="shared" si="16"/>
        <v>6UHPBONITA</v>
      </c>
      <c r="D301" s="27"/>
      <c r="E301" s="28">
        <f>+'CALCULO TARIFAS CC '!$U$45</f>
        <v>0.21917226713789348</v>
      </c>
      <c r="F301" s="29">
        <f t="shared" si="17"/>
        <v>421.9676</v>
      </c>
      <c r="G301" s="291">
        <f t="shared" si="18"/>
        <v>92.48</v>
      </c>
      <c r="H301" s="211" t="s">
        <v>22</v>
      </c>
      <c r="I301" s="186" t="s">
        <v>317</v>
      </c>
      <c r="J301" s="339">
        <v>421.9676</v>
      </c>
    </row>
    <row r="302" spans="1:10" outlineLevel="1" x14ac:dyDescent="0.35">
      <c r="A302" s="219">
        <f t="shared" si="19"/>
        <v>300</v>
      </c>
      <c r="B302" s="125" t="s">
        <v>14</v>
      </c>
      <c r="C302" s="27" t="str">
        <f t="shared" si="16"/>
        <v>6UHPPACIFICA</v>
      </c>
      <c r="D302" s="27"/>
      <c r="E302" s="28">
        <f>+'CALCULO TARIFAS CC '!$U$45</f>
        <v>0.21917226713789348</v>
      </c>
      <c r="F302" s="29">
        <f t="shared" si="17"/>
        <v>688.71960000000001</v>
      </c>
      <c r="G302" s="291">
        <f t="shared" si="18"/>
        <v>150.94999999999999</v>
      </c>
      <c r="H302" s="211" t="s">
        <v>22</v>
      </c>
      <c r="I302" s="186" t="s">
        <v>318</v>
      </c>
      <c r="J302" s="339">
        <v>688.71960000000001</v>
      </c>
    </row>
    <row r="303" spans="1:10" outlineLevel="1" x14ac:dyDescent="0.35">
      <c r="A303" s="219">
        <f t="shared" si="19"/>
        <v>301</v>
      </c>
      <c r="B303" s="125" t="s">
        <v>14</v>
      </c>
      <c r="C303" s="27" t="str">
        <f t="shared" si="16"/>
        <v>6UHPPCDE</v>
      </c>
      <c r="D303" s="27"/>
      <c r="E303" s="28">
        <f>+'CALCULO TARIFAS CC '!$U$45</f>
        <v>0.21917226713789348</v>
      </c>
      <c r="F303" s="29">
        <f t="shared" si="17"/>
        <v>360.74700000000001</v>
      </c>
      <c r="G303" s="291">
        <f t="shared" si="18"/>
        <v>79.069999999999993</v>
      </c>
      <c r="H303" s="211" t="s">
        <v>22</v>
      </c>
      <c r="I303" s="186" t="s">
        <v>319</v>
      </c>
      <c r="J303" s="339">
        <v>360.74700000000001</v>
      </c>
    </row>
    <row r="304" spans="1:10" outlineLevel="1" x14ac:dyDescent="0.35">
      <c r="A304" s="219">
        <f t="shared" si="19"/>
        <v>302</v>
      </c>
      <c r="B304" s="125" t="s">
        <v>14</v>
      </c>
      <c r="C304" s="27" t="str">
        <f t="shared" si="16"/>
        <v>6UHPUNPAC2</v>
      </c>
      <c r="D304" s="27"/>
      <c r="E304" s="28">
        <f>+'CALCULO TARIFAS CC '!$U$45</f>
        <v>0.21917226713789348</v>
      </c>
      <c r="F304" s="29">
        <f t="shared" si="17"/>
        <v>100.1113</v>
      </c>
      <c r="G304" s="291">
        <f t="shared" si="18"/>
        <v>21.94</v>
      </c>
      <c r="H304" s="211" t="s">
        <v>22</v>
      </c>
      <c r="I304" s="186" t="s">
        <v>320</v>
      </c>
      <c r="J304" s="339">
        <v>100.1113</v>
      </c>
    </row>
    <row r="305" spans="1:10" outlineLevel="1" x14ac:dyDescent="0.35">
      <c r="A305" s="219">
        <f t="shared" si="19"/>
        <v>303</v>
      </c>
      <c r="B305" s="125" t="s">
        <v>14</v>
      </c>
      <c r="C305" s="27" t="str">
        <f t="shared" si="16"/>
        <v>6UHRIU</v>
      </c>
      <c r="D305" s="27"/>
      <c r="E305" s="28">
        <f>+'CALCULO TARIFAS CC '!$U$45</f>
        <v>0.21917226713789348</v>
      </c>
      <c r="F305" s="29">
        <f t="shared" si="17"/>
        <v>779.63729999999998</v>
      </c>
      <c r="G305" s="291">
        <f t="shared" si="18"/>
        <v>170.87</v>
      </c>
      <c r="H305" s="211" t="s">
        <v>22</v>
      </c>
      <c r="I305" s="186" t="s">
        <v>321</v>
      </c>
      <c r="J305" s="339">
        <v>779.63729999999998</v>
      </c>
    </row>
    <row r="306" spans="1:10" outlineLevel="1" x14ac:dyDescent="0.35">
      <c r="A306" s="219">
        <f t="shared" si="19"/>
        <v>304</v>
      </c>
      <c r="B306" s="125" t="s">
        <v>14</v>
      </c>
      <c r="C306" s="27" t="str">
        <f t="shared" si="16"/>
        <v>6UHSANFE20</v>
      </c>
      <c r="D306" s="27"/>
      <c r="E306" s="28">
        <f>+'CALCULO TARIFAS CC '!$U$45</f>
        <v>0.21917226713789348</v>
      </c>
      <c r="F306" s="29">
        <f t="shared" si="17"/>
        <v>151.70910000000001</v>
      </c>
      <c r="G306" s="291">
        <f t="shared" si="18"/>
        <v>33.25</v>
      </c>
      <c r="H306" s="211" t="s">
        <v>22</v>
      </c>
      <c r="I306" s="186" t="s">
        <v>322</v>
      </c>
      <c r="J306" s="339">
        <v>151.70910000000001</v>
      </c>
    </row>
    <row r="307" spans="1:10" outlineLevel="1" x14ac:dyDescent="0.35">
      <c r="A307" s="219">
        <f t="shared" si="19"/>
        <v>305</v>
      </c>
      <c r="B307" s="125" t="s">
        <v>14</v>
      </c>
      <c r="C307" s="27" t="str">
        <f t="shared" si="16"/>
        <v>6UHSDIAMOND</v>
      </c>
      <c r="D307" s="27"/>
      <c r="E307" s="28">
        <f>+'CALCULO TARIFAS CC '!$U$45</f>
        <v>0.21917226713789348</v>
      </c>
      <c r="F307" s="29">
        <f t="shared" si="17"/>
        <v>202.1129</v>
      </c>
      <c r="G307" s="291">
        <f t="shared" si="18"/>
        <v>44.3</v>
      </c>
      <c r="H307" s="211" t="s">
        <v>22</v>
      </c>
      <c r="I307" s="186" t="s">
        <v>323</v>
      </c>
      <c r="J307" s="339">
        <v>202.1129</v>
      </c>
    </row>
    <row r="308" spans="1:10" outlineLevel="1" x14ac:dyDescent="0.35">
      <c r="A308" s="219">
        <f t="shared" si="19"/>
        <v>306</v>
      </c>
      <c r="B308" s="125" t="s">
        <v>14</v>
      </c>
      <c r="C308" s="27" t="str">
        <f t="shared" si="16"/>
        <v>6UHSMARIA</v>
      </c>
      <c r="D308" s="27"/>
      <c r="E308" s="28">
        <f>+'CALCULO TARIFAS CC '!$U$45</f>
        <v>0.21917226713789348</v>
      </c>
      <c r="F308" s="29">
        <f t="shared" si="17"/>
        <v>315.2824</v>
      </c>
      <c r="G308" s="291">
        <f t="shared" si="18"/>
        <v>69.099999999999994</v>
      </c>
      <c r="H308" s="211" t="s">
        <v>22</v>
      </c>
      <c r="I308" s="186" t="s">
        <v>324</v>
      </c>
      <c r="J308" s="339">
        <v>315.2824</v>
      </c>
    </row>
    <row r="309" spans="1:10" outlineLevel="1" x14ac:dyDescent="0.35">
      <c r="A309" s="219">
        <f t="shared" si="19"/>
        <v>307</v>
      </c>
      <c r="B309" s="125" t="s">
        <v>14</v>
      </c>
      <c r="C309" s="27" t="str">
        <f t="shared" si="16"/>
        <v>6UHUNGSHENG</v>
      </c>
      <c r="D309" s="27"/>
      <c r="E309" s="28">
        <f>+'CALCULO TARIFAS CC '!$U$45</f>
        <v>0.21917226713789348</v>
      </c>
      <c r="F309" s="29">
        <f t="shared" si="17"/>
        <v>131.79839999999999</v>
      </c>
      <c r="G309" s="291">
        <f t="shared" si="18"/>
        <v>28.89</v>
      </c>
      <c r="H309" s="211" t="s">
        <v>22</v>
      </c>
      <c r="I309" s="186" t="s">
        <v>325</v>
      </c>
      <c r="J309" s="339">
        <v>131.79839999999999</v>
      </c>
    </row>
    <row r="310" spans="1:10" outlineLevel="1" x14ac:dyDescent="0.35">
      <c r="A310" s="219">
        <f t="shared" si="19"/>
        <v>308</v>
      </c>
      <c r="B310" s="125" t="s">
        <v>14</v>
      </c>
      <c r="C310" s="27" t="str">
        <f t="shared" si="16"/>
        <v>6UHWALDORF</v>
      </c>
      <c r="D310" s="27"/>
      <c r="E310" s="28">
        <f>+'CALCULO TARIFAS CC '!$U$45</f>
        <v>0.21917226713789348</v>
      </c>
      <c r="F310" s="29">
        <f t="shared" si="17"/>
        <v>211.14019999999999</v>
      </c>
      <c r="G310" s="291">
        <f t="shared" si="18"/>
        <v>46.28</v>
      </c>
      <c r="H310" s="211" t="s">
        <v>22</v>
      </c>
      <c r="I310" s="186" t="s">
        <v>326</v>
      </c>
      <c r="J310" s="339">
        <v>211.14019999999999</v>
      </c>
    </row>
    <row r="311" spans="1:10" outlineLevel="1" x14ac:dyDescent="0.35">
      <c r="A311" s="219">
        <f t="shared" si="19"/>
        <v>309</v>
      </c>
      <c r="B311" s="125" t="s">
        <v>14</v>
      </c>
      <c r="C311" s="27" t="str">
        <f t="shared" si="16"/>
        <v>6UHWESTINCE</v>
      </c>
      <c r="D311" s="27"/>
      <c r="E311" s="28">
        <f>+'CALCULO TARIFAS CC '!$U$45</f>
        <v>0.21917226713789348</v>
      </c>
      <c r="F311" s="29">
        <f t="shared" si="17"/>
        <v>278.08</v>
      </c>
      <c r="G311" s="291">
        <f t="shared" si="18"/>
        <v>60.95</v>
      </c>
      <c r="H311" s="211" t="s">
        <v>22</v>
      </c>
      <c r="I311" s="186" t="s">
        <v>327</v>
      </c>
      <c r="J311" s="339">
        <v>278.08</v>
      </c>
    </row>
    <row r="312" spans="1:10" outlineLevel="1" x14ac:dyDescent="0.35">
      <c r="A312" s="219">
        <f t="shared" si="19"/>
        <v>310</v>
      </c>
      <c r="B312" s="125" t="s">
        <v>14</v>
      </c>
      <c r="C312" s="27" t="str">
        <f t="shared" si="16"/>
        <v>6UHWYND_ALB</v>
      </c>
      <c r="D312" s="27"/>
      <c r="E312" s="28">
        <f>+'CALCULO TARIFAS CC '!$U$45</f>
        <v>0.21917226713789348</v>
      </c>
      <c r="F312" s="29">
        <f t="shared" si="17"/>
        <v>402.77249999999998</v>
      </c>
      <c r="G312" s="291">
        <f t="shared" si="18"/>
        <v>88.28</v>
      </c>
      <c r="H312" s="211" t="s">
        <v>22</v>
      </c>
      <c r="I312" s="186" t="s">
        <v>328</v>
      </c>
      <c r="J312" s="339">
        <v>402.77249999999998</v>
      </c>
    </row>
    <row r="313" spans="1:10" outlineLevel="1" x14ac:dyDescent="0.35">
      <c r="A313" s="219">
        <f t="shared" si="19"/>
        <v>311</v>
      </c>
      <c r="B313" s="125" t="s">
        <v>14</v>
      </c>
      <c r="C313" s="27" t="str">
        <f t="shared" si="16"/>
        <v>6UICEGAMING</v>
      </c>
      <c r="D313" s="27"/>
      <c r="E313" s="28">
        <f>+'CALCULO TARIFAS CC '!$U$45</f>
        <v>0.21917226713789348</v>
      </c>
      <c r="F313" s="29">
        <f t="shared" si="17"/>
        <v>216.78129999999999</v>
      </c>
      <c r="G313" s="291">
        <f t="shared" si="18"/>
        <v>47.51</v>
      </c>
      <c r="H313" s="211" t="s">
        <v>22</v>
      </c>
      <c r="I313" s="186" t="s">
        <v>329</v>
      </c>
      <c r="J313" s="339">
        <v>216.78129999999999</v>
      </c>
    </row>
    <row r="314" spans="1:10" outlineLevel="1" x14ac:dyDescent="0.35">
      <c r="A314" s="219">
        <f t="shared" si="19"/>
        <v>312</v>
      </c>
      <c r="B314" s="125" t="s">
        <v>14</v>
      </c>
      <c r="C314" s="27" t="str">
        <f t="shared" si="16"/>
        <v>6UINDAGUAD</v>
      </c>
      <c r="D314" s="27"/>
      <c r="E314" s="28">
        <f>+'CALCULO TARIFAS CC '!$U$45</f>
        <v>0.21917226713789348</v>
      </c>
      <c r="F314" s="29">
        <f t="shared" si="17"/>
        <v>83.939899999999994</v>
      </c>
      <c r="G314" s="291">
        <f t="shared" si="18"/>
        <v>18.399999999999999</v>
      </c>
      <c r="H314" s="211" t="s">
        <v>22</v>
      </c>
      <c r="I314" s="186" t="s">
        <v>330</v>
      </c>
      <c r="J314" s="339">
        <v>83.939899999999994</v>
      </c>
    </row>
    <row r="315" spans="1:10" outlineLevel="1" x14ac:dyDescent="0.35">
      <c r="A315" s="219">
        <f t="shared" si="19"/>
        <v>313</v>
      </c>
      <c r="B315" s="125" t="s">
        <v>14</v>
      </c>
      <c r="C315" s="27" t="str">
        <f t="shared" si="16"/>
        <v>6UINDALANJ</v>
      </c>
      <c r="D315" s="27"/>
      <c r="E315" s="28">
        <f>+'CALCULO TARIFAS CC '!$U$45</f>
        <v>0.21917226713789348</v>
      </c>
      <c r="F315" s="29">
        <f t="shared" si="17"/>
        <v>201.24979999999999</v>
      </c>
      <c r="G315" s="291">
        <f t="shared" si="18"/>
        <v>44.11</v>
      </c>
      <c r="H315" s="211" t="s">
        <v>22</v>
      </c>
      <c r="I315" s="186" t="s">
        <v>331</v>
      </c>
      <c r="J315" s="339">
        <v>201.24979999999999</v>
      </c>
    </row>
    <row r="316" spans="1:10" outlineLevel="1" x14ac:dyDescent="0.35">
      <c r="A316" s="219">
        <f t="shared" si="19"/>
        <v>314</v>
      </c>
      <c r="B316" s="125" t="s">
        <v>14</v>
      </c>
      <c r="C316" s="27" t="str">
        <f t="shared" si="16"/>
        <v>6UINDESPIN</v>
      </c>
      <c r="D316" s="27"/>
      <c r="E316" s="28">
        <f>+'CALCULO TARIFAS CC '!$U$45</f>
        <v>0.21917226713789348</v>
      </c>
      <c r="F316" s="29">
        <f t="shared" si="17"/>
        <v>66.251400000000004</v>
      </c>
      <c r="G316" s="291">
        <f t="shared" si="18"/>
        <v>14.52</v>
      </c>
      <c r="H316" s="211" t="s">
        <v>22</v>
      </c>
      <c r="I316" s="186" t="s">
        <v>332</v>
      </c>
      <c r="J316" s="339">
        <v>66.251400000000004</v>
      </c>
    </row>
    <row r="317" spans="1:10" outlineLevel="1" x14ac:dyDescent="0.35">
      <c r="A317" s="219">
        <f t="shared" si="19"/>
        <v>315</v>
      </c>
      <c r="B317" s="125" t="s">
        <v>14</v>
      </c>
      <c r="C317" s="27" t="str">
        <f t="shared" si="16"/>
        <v>6UINDOFIC</v>
      </c>
      <c r="D317" s="27"/>
      <c r="E317" s="28">
        <f>+'CALCULO TARIFAS CC '!$U$45</f>
        <v>0.21917226713789348</v>
      </c>
      <c r="F317" s="29">
        <f t="shared" si="17"/>
        <v>55.5276</v>
      </c>
      <c r="G317" s="291">
        <f t="shared" si="18"/>
        <v>12.17</v>
      </c>
      <c r="H317" s="211" t="s">
        <v>22</v>
      </c>
      <c r="I317" s="186" t="s">
        <v>333</v>
      </c>
      <c r="J317" s="339">
        <v>55.5276</v>
      </c>
    </row>
    <row r="318" spans="1:10" outlineLevel="1" x14ac:dyDescent="0.35">
      <c r="A318" s="219">
        <f t="shared" si="19"/>
        <v>316</v>
      </c>
      <c r="B318" s="125" t="s">
        <v>14</v>
      </c>
      <c r="C318" s="27" t="str">
        <f t="shared" si="16"/>
        <v>6UINDTOC</v>
      </c>
      <c r="D318" s="27"/>
      <c r="E318" s="28">
        <f>+'CALCULO TARIFAS CC '!$U$45</f>
        <v>0.21917226713789348</v>
      </c>
      <c r="F318" s="29">
        <f t="shared" si="17"/>
        <v>56.496400000000001</v>
      </c>
      <c r="G318" s="291">
        <f t="shared" si="18"/>
        <v>12.38</v>
      </c>
      <c r="H318" s="211" t="s">
        <v>22</v>
      </c>
      <c r="I318" s="186" t="s">
        <v>334</v>
      </c>
      <c r="J318" s="339">
        <v>56.496400000000001</v>
      </c>
    </row>
    <row r="319" spans="1:10" outlineLevel="1" x14ac:dyDescent="0.35">
      <c r="A319" s="219">
        <f t="shared" si="19"/>
        <v>317</v>
      </c>
      <c r="B319" s="125" t="s">
        <v>14</v>
      </c>
      <c r="C319" s="27" t="str">
        <f t="shared" si="16"/>
        <v>6UIPEL</v>
      </c>
      <c r="D319" s="27"/>
      <c r="E319" s="28">
        <f>+'CALCULO TARIFAS CC '!$U$45</f>
        <v>0.21917226713789348</v>
      </c>
      <c r="F319" s="29">
        <f t="shared" si="17"/>
        <v>1173.0806</v>
      </c>
      <c r="G319" s="291">
        <f t="shared" si="18"/>
        <v>257.11</v>
      </c>
      <c r="H319" s="211" t="s">
        <v>22</v>
      </c>
      <c r="I319" s="186" t="s">
        <v>335</v>
      </c>
      <c r="J319" s="339">
        <v>1173.0806</v>
      </c>
    </row>
    <row r="320" spans="1:10" outlineLevel="1" x14ac:dyDescent="0.35">
      <c r="A320" s="219">
        <f t="shared" si="19"/>
        <v>318</v>
      </c>
      <c r="B320" s="125" t="s">
        <v>14</v>
      </c>
      <c r="C320" s="27" t="str">
        <f t="shared" si="16"/>
        <v>6UIRONTOWER</v>
      </c>
      <c r="D320" s="27"/>
      <c r="E320" s="28">
        <f>+'CALCULO TARIFAS CC '!$U$45</f>
        <v>0.21917226713789348</v>
      </c>
      <c r="F320" s="29">
        <f t="shared" si="17"/>
        <v>607.51049999999998</v>
      </c>
      <c r="G320" s="291">
        <f t="shared" si="18"/>
        <v>133.15</v>
      </c>
      <c r="H320" s="211" t="s">
        <v>22</v>
      </c>
      <c r="I320" s="186" t="s">
        <v>336</v>
      </c>
      <c r="J320" s="339">
        <v>607.51049999999998</v>
      </c>
    </row>
    <row r="321" spans="1:10" outlineLevel="1" x14ac:dyDescent="0.35">
      <c r="A321" s="219">
        <f t="shared" si="19"/>
        <v>319</v>
      </c>
      <c r="B321" s="125" t="s">
        <v>14</v>
      </c>
      <c r="C321" s="27" t="str">
        <f t="shared" si="16"/>
        <v>6UISTORAGE</v>
      </c>
      <c r="D321" s="27"/>
      <c r="E321" s="28">
        <f>+'CALCULO TARIFAS CC '!$U$45</f>
        <v>0.21917226713789348</v>
      </c>
      <c r="F321" s="29">
        <f t="shared" si="17"/>
        <v>61.059600000000003</v>
      </c>
      <c r="G321" s="291">
        <f t="shared" si="18"/>
        <v>13.38</v>
      </c>
      <c r="H321" s="211" t="s">
        <v>22</v>
      </c>
      <c r="I321" s="186" t="s">
        <v>337</v>
      </c>
      <c r="J321" s="339">
        <v>61.059600000000003</v>
      </c>
    </row>
    <row r="322" spans="1:10" outlineLevel="1" x14ac:dyDescent="0.35">
      <c r="A322" s="219">
        <f t="shared" si="19"/>
        <v>320</v>
      </c>
      <c r="B322" s="125" t="s">
        <v>14</v>
      </c>
      <c r="C322" s="27" t="str">
        <f t="shared" si="16"/>
        <v>6UJERUSALEM</v>
      </c>
      <c r="D322" s="27"/>
      <c r="E322" s="28">
        <f>+'CALCULO TARIFAS CC '!$U$45</f>
        <v>0.21917226713789348</v>
      </c>
      <c r="F322" s="29">
        <f t="shared" si="17"/>
        <v>121.5831</v>
      </c>
      <c r="G322" s="291">
        <f t="shared" si="18"/>
        <v>26.65</v>
      </c>
      <c r="H322" s="211" t="s">
        <v>22</v>
      </c>
      <c r="I322" s="186" t="s">
        <v>338</v>
      </c>
      <c r="J322" s="339">
        <v>121.5831</v>
      </c>
    </row>
    <row r="323" spans="1:10" outlineLevel="1" x14ac:dyDescent="0.35">
      <c r="A323" s="219">
        <f t="shared" si="19"/>
        <v>321</v>
      </c>
      <c r="B323" s="125" t="s">
        <v>14</v>
      </c>
      <c r="C323" s="27" t="str">
        <f t="shared" ref="C323:C386" si="20">UPPER(I323)</f>
        <v>6UJPRADO</v>
      </c>
      <c r="D323" s="27"/>
      <c r="E323" s="28">
        <f>+'CALCULO TARIFAS CC '!$U$45</f>
        <v>0.21917226713789348</v>
      </c>
      <c r="F323" s="29">
        <f t="shared" ref="F323:F386" si="21">ROUND(J323,4)</f>
        <v>664.78549999999996</v>
      </c>
      <c r="G323" s="291">
        <f t="shared" si="18"/>
        <v>145.69999999999999</v>
      </c>
      <c r="H323" s="211" t="s">
        <v>22</v>
      </c>
      <c r="I323" s="186" t="s">
        <v>339</v>
      </c>
      <c r="J323" s="339">
        <v>664.78549999999996</v>
      </c>
    </row>
    <row r="324" spans="1:10" outlineLevel="1" x14ac:dyDescent="0.35">
      <c r="A324" s="219">
        <f t="shared" si="19"/>
        <v>322</v>
      </c>
      <c r="B324" s="125" t="s">
        <v>14</v>
      </c>
      <c r="C324" s="27" t="str">
        <f t="shared" si="20"/>
        <v>6UJUMBO</v>
      </c>
      <c r="D324" s="27"/>
      <c r="E324" s="28">
        <f>+'CALCULO TARIFAS CC '!$U$45</f>
        <v>0.21917226713789348</v>
      </c>
      <c r="F324" s="29">
        <f t="shared" si="21"/>
        <v>228.45570000000001</v>
      </c>
      <c r="G324" s="291">
        <f t="shared" ref="G324:G387" si="22">ROUND(F324*E324,2)</f>
        <v>50.07</v>
      </c>
      <c r="H324" s="211" t="s">
        <v>22</v>
      </c>
      <c r="I324" s="186" t="s">
        <v>340</v>
      </c>
      <c r="J324" s="339">
        <v>228.45570000000001</v>
      </c>
    </row>
    <row r="325" spans="1:10" outlineLevel="1" x14ac:dyDescent="0.35">
      <c r="A325" s="219">
        <f t="shared" ref="A325:A388" si="23">A324+1</f>
        <v>323</v>
      </c>
      <c r="B325" s="125" t="s">
        <v>14</v>
      </c>
      <c r="C325" s="27" t="str">
        <f t="shared" si="20"/>
        <v>6UJUMBOCH</v>
      </c>
      <c r="D325" s="27"/>
      <c r="E325" s="28">
        <f>+'CALCULO TARIFAS CC '!$U$45</f>
        <v>0.21917226713789348</v>
      </c>
      <c r="F325" s="29">
        <f t="shared" si="21"/>
        <v>84.927899999999994</v>
      </c>
      <c r="G325" s="291">
        <f t="shared" si="22"/>
        <v>18.61</v>
      </c>
      <c r="H325" s="211" t="s">
        <v>22</v>
      </c>
      <c r="I325" s="186" t="s">
        <v>341</v>
      </c>
      <c r="J325" s="339">
        <v>84.927899999999994</v>
      </c>
    </row>
    <row r="326" spans="1:10" outlineLevel="1" x14ac:dyDescent="0.35">
      <c r="A326" s="219">
        <f t="shared" si="23"/>
        <v>324</v>
      </c>
      <c r="B326" s="125" t="s">
        <v>14</v>
      </c>
      <c r="C326" s="27" t="str">
        <f t="shared" si="20"/>
        <v>6UKFCBETANIA</v>
      </c>
      <c r="D326" s="27"/>
      <c r="E326" s="28">
        <f>+'CALCULO TARIFAS CC '!$U$45</f>
        <v>0.21917226713789348</v>
      </c>
      <c r="F326" s="29">
        <f t="shared" si="21"/>
        <v>28.828499999999998</v>
      </c>
      <c r="G326" s="291">
        <f t="shared" si="22"/>
        <v>6.32</v>
      </c>
      <c r="H326" s="211" t="s">
        <v>22</v>
      </c>
      <c r="I326" s="186" t="s">
        <v>342</v>
      </c>
      <c r="J326" s="339">
        <v>28.828499999999998</v>
      </c>
    </row>
    <row r="327" spans="1:10" outlineLevel="1" x14ac:dyDescent="0.35">
      <c r="A327" s="219">
        <f t="shared" si="23"/>
        <v>325</v>
      </c>
      <c r="B327" s="125" t="s">
        <v>14</v>
      </c>
      <c r="C327" s="27" t="str">
        <f t="shared" si="20"/>
        <v>6UKFCCENTEN</v>
      </c>
      <c r="D327" s="27"/>
      <c r="E327" s="28">
        <f>+'CALCULO TARIFAS CC '!$U$45</f>
        <v>0.21917226713789348</v>
      </c>
      <c r="F327" s="29">
        <f t="shared" si="21"/>
        <v>64.548100000000005</v>
      </c>
      <c r="G327" s="291">
        <f t="shared" si="22"/>
        <v>14.15</v>
      </c>
      <c r="H327" s="211" t="s">
        <v>22</v>
      </c>
      <c r="I327" s="186" t="s">
        <v>343</v>
      </c>
      <c r="J327" s="339">
        <v>64.548100000000005</v>
      </c>
    </row>
    <row r="328" spans="1:10" outlineLevel="1" x14ac:dyDescent="0.35">
      <c r="A328" s="219">
        <f t="shared" si="23"/>
        <v>326</v>
      </c>
      <c r="B328" s="125" t="s">
        <v>14</v>
      </c>
      <c r="C328" s="27" t="str">
        <f t="shared" si="20"/>
        <v>6UKNETWORKS</v>
      </c>
      <c r="D328" s="27"/>
      <c r="E328" s="28">
        <f>+'CALCULO TARIFAS CC '!$U$45</f>
        <v>0.21917226713789348</v>
      </c>
      <c r="F328" s="29">
        <f t="shared" si="21"/>
        <v>544.21759999999995</v>
      </c>
      <c r="G328" s="291">
        <f t="shared" si="22"/>
        <v>119.28</v>
      </c>
      <c r="H328" s="211" t="s">
        <v>22</v>
      </c>
      <c r="I328" s="186" t="s">
        <v>344</v>
      </c>
      <c r="J328" s="339">
        <v>544.21759999999995</v>
      </c>
    </row>
    <row r="329" spans="1:10" outlineLevel="1" x14ac:dyDescent="0.35">
      <c r="A329" s="219">
        <f t="shared" si="23"/>
        <v>327</v>
      </c>
      <c r="B329" s="125" t="s">
        <v>14</v>
      </c>
      <c r="C329" s="27" t="str">
        <f t="shared" si="20"/>
        <v>6ULAPRENSA</v>
      </c>
      <c r="D329" s="27"/>
      <c r="E329" s="28">
        <f>+'CALCULO TARIFAS CC '!$U$45</f>
        <v>0.21917226713789348</v>
      </c>
      <c r="F329" s="29">
        <f t="shared" si="21"/>
        <v>142.85589999999999</v>
      </c>
      <c r="G329" s="291">
        <f t="shared" si="22"/>
        <v>31.31</v>
      </c>
      <c r="H329" s="211" t="s">
        <v>22</v>
      </c>
      <c r="I329" s="186" t="s">
        <v>345</v>
      </c>
      <c r="J329" s="339">
        <v>142.85589999999999</v>
      </c>
    </row>
    <row r="330" spans="1:10" outlineLevel="1" x14ac:dyDescent="0.35">
      <c r="A330" s="219">
        <f t="shared" si="23"/>
        <v>328</v>
      </c>
      <c r="B330" s="125" t="s">
        <v>14</v>
      </c>
      <c r="C330" s="27" t="str">
        <f t="shared" si="20"/>
        <v>6ULEMERID</v>
      </c>
      <c r="D330" s="27"/>
      <c r="E330" s="28">
        <f>+'CALCULO TARIFAS CC '!$U$45</f>
        <v>0.21917226713789348</v>
      </c>
      <c r="F330" s="29">
        <f t="shared" si="21"/>
        <v>176.51400000000001</v>
      </c>
      <c r="G330" s="291">
        <f t="shared" si="22"/>
        <v>38.69</v>
      </c>
      <c r="H330" s="211" t="s">
        <v>22</v>
      </c>
      <c r="I330" s="186" t="s">
        <v>346</v>
      </c>
      <c r="J330" s="339">
        <v>176.51400000000001</v>
      </c>
    </row>
    <row r="331" spans="1:10" outlineLevel="1" x14ac:dyDescent="0.35">
      <c r="A331" s="219">
        <f t="shared" si="23"/>
        <v>329</v>
      </c>
      <c r="B331" s="125" t="s">
        <v>14</v>
      </c>
      <c r="C331" s="27" t="str">
        <f t="shared" si="20"/>
        <v>6ULONDONREG</v>
      </c>
      <c r="D331" s="27"/>
      <c r="E331" s="28">
        <f>+'CALCULO TARIFAS CC '!$U$45</f>
        <v>0.21917226713789348</v>
      </c>
      <c r="F331" s="29">
        <f t="shared" si="21"/>
        <v>202.32210000000001</v>
      </c>
      <c r="G331" s="291">
        <f t="shared" si="22"/>
        <v>44.34</v>
      </c>
      <c r="H331" s="211" t="s">
        <v>22</v>
      </c>
      <c r="I331" s="186" t="s">
        <v>347</v>
      </c>
      <c r="J331" s="339">
        <v>202.32210000000001</v>
      </c>
    </row>
    <row r="332" spans="1:10" outlineLevel="1" x14ac:dyDescent="0.35">
      <c r="A332" s="219">
        <f t="shared" si="23"/>
        <v>330</v>
      </c>
      <c r="B332" s="125" t="s">
        <v>14</v>
      </c>
      <c r="C332" s="27" t="str">
        <f t="shared" si="20"/>
        <v>6ULUNAB</v>
      </c>
      <c r="D332" s="27"/>
      <c r="E332" s="28">
        <f>+'CALCULO TARIFAS CC '!$U$45</f>
        <v>0.21917226713789348</v>
      </c>
      <c r="F332" s="29">
        <f t="shared" si="21"/>
        <v>352.62360000000001</v>
      </c>
      <c r="G332" s="291">
        <f t="shared" si="22"/>
        <v>77.290000000000006</v>
      </c>
      <c r="H332" s="211" t="s">
        <v>22</v>
      </c>
      <c r="I332" s="186" t="s">
        <v>348</v>
      </c>
      <c r="J332" s="339">
        <v>352.62360000000001</v>
      </c>
    </row>
    <row r="333" spans="1:10" outlineLevel="1" x14ac:dyDescent="0.35">
      <c r="A333" s="219">
        <f t="shared" si="23"/>
        <v>331</v>
      </c>
      <c r="B333" s="125" t="s">
        <v>14</v>
      </c>
      <c r="C333" s="27" t="str">
        <f t="shared" si="20"/>
        <v>6UMACELLO</v>
      </c>
      <c r="D333" s="27"/>
      <c r="E333" s="28">
        <f>+'CALCULO TARIFAS CC '!$U$45</f>
        <v>0.21917226713789348</v>
      </c>
      <c r="F333" s="29">
        <f t="shared" si="21"/>
        <v>722.45640000000003</v>
      </c>
      <c r="G333" s="291">
        <f t="shared" si="22"/>
        <v>158.34</v>
      </c>
      <c r="H333" s="211" t="s">
        <v>22</v>
      </c>
      <c r="I333" s="186" t="s">
        <v>349</v>
      </c>
      <c r="J333" s="339">
        <v>722.45640000000003</v>
      </c>
    </row>
    <row r="334" spans="1:10" outlineLevel="1" x14ac:dyDescent="0.35">
      <c r="A334" s="219">
        <f t="shared" si="23"/>
        <v>332</v>
      </c>
      <c r="B334" s="125" t="s">
        <v>14</v>
      </c>
      <c r="C334" s="27" t="str">
        <f t="shared" si="20"/>
        <v>6UMACHIR</v>
      </c>
      <c r="D334" s="27"/>
      <c r="E334" s="28">
        <f>+'CALCULO TARIFAS CC '!$U$45</f>
        <v>0.21917226713789348</v>
      </c>
      <c r="F334" s="29">
        <f t="shared" si="21"/>
        <v>473.87560000000002</v>
      </c>
      <c r="G334" s="291">
        <f t="shared" si="22"/>
        <v>103.86</v>
      </c>
      <c r="H334" s="211" t="s">
        <v>22</v>
      </c>
      <c r="I334" s="186" t="s">
        <v>350</v>
      </c>
      <c r="J334" s="339">
        <v>473.87560000000002</v>
      </c>
    </row>
    <row r="335" spans="1:10" outlineLevel="1" x14ac:dyDescent="0.35">
      <c r="A335" s="219">
        <f t="shared" si="23"/>
        <v>333</v>
      </c>
      <c r="B335" s="125" t="s">
        <v>14</v>
      </c>
      <c r="C335" s="27" t="str">
        <f t="shared" si="20"/>
        <v>6UMAJESTIC</v>
      </c>
      <c r="D335" s="27"/>
      <c r="E335" s="28">
        <f>+'CALCULO TARIFAS CC '!$U$45</f>
        <v>0.21917226713789348</v>
      </c>
      <c r="F335" s="29">
        <f t="shared" si="21"/>
        <v>219.33449999999999</v>
      </c>
      <c r="G335" s="291">
        <f t="shared" si="22"/>
        <v>48.07</v>
      </c>
      <c r="H335" s="211" t="s">
        <v>22</v>
      </c>
      <c r="I335" s="186" t="s">
        <v>351</v>
      </c>
      <c r="J335" s="339">
        <v>219.33449999999999</v>
      </c>
    </row>
    <row r="336" spans="1:10" outlineLevel="1" x14ac:dyDescent="0.35">
      <c r="A336" s="219">
        <f t="shared" si="23"/>
        <v>334</v>
      </c>
      <c r="B336" s="125" t="s">
        <v>14</v>
      </c>
      <c r="C336" s="27" t="str">
        <f t="shared" si="20"/>
        <v>6UMANZANILLO</v>
      </c>
      <c r="D336" s="27"/>
      <c r="E336" s="28">
        <f>+'CALCULO TARIFAS CC '!$U$45</f>
        <v>0.21917226713789348</v>
      </c>
      <c r="F336" s="29">
        <f t="shared" si="21"/>
        <v>5469.7196000000004</v>
      </c>
      <c r="G336" s="291">
        <f t="shared" si="22"/>
        <v>1198.81</v>
      </c>
      <c r="H336" s="211" t="s">
        <v>22</v>
      </c>
      <c r="I336" s="186" t="s">
        <v>352</v>
      </c>
      <c r="J336" s="339">
        <v>5469.7196000000004</v>
      </c>
    </row>
    <row r="337" spans="1:10" outlineLevel="1" x14ac:dyDescent="0.35">
      <c r="A337" s="219">
        <f t="shared" si="23"/>
        <v>335</v>
      </c>
      <c r="B337" s="125" t="s">
        <v>14</v>
      </c>
      <c r="C337" s="27" t="str">
        <f t="shared" si="20"/>
        <v>6UMARRAI43</v>
      </c>
      <c r="D337" s="27"/>
      <c r="E337" s="28">
        <f>+'CALCULO TARIFAS CC '!$U$45</f>
        <v>0.21917226713789348</v>
      </c>
      <c r="F337" s="29">
        <f t="shared" si="21"/>
        <v>297.31209999999999</v>
      </c>
      <c r="G337" s="291">
        <f t="shared" si="22"/>
        <v>65.16</v>
      </c>
      <c r="H337" s="211" t="s">
        <v>22</v>
      </c>
      <c r="I337" s="186" t="s">
        <v>353</v>
      </c>
      <c r="J337" s="339">
        <v>297.31209999999999</v>
      </c>
    </row>
    <row r="338" spans="1:10" outlineLevel="1" x14ac:dyDescent="0.35">
      <c r="A338" s="219">
        <f t="shared" si="23"/>
        <v>336</v>
      </c>
      <c r="B338" s="125" t="s">
        <v>14</v>
      </c>
      <c r="C338" s="27" t="str">
        <f t="shared" si="20"/>
        <v>6UMAYSCELECT</v>
      </c>
      <c r="D338" s="27"/>
      <c r="E338" s="28">
        <f>+'CALCULO TARIFAS CC '!$U$45</f>
        <v>0.21917226713789348</v>
      </c>
      <c r="F338" s="29">
        <f t="shared" si="21"/>
        <v>181.7373</v>
      </c>
      <c r="G338" s="291">
        <f t="shared" si="22"/>
        <v>39.83</v>
      </c>
      <c r="H338" s="211" t="s">
        <v>22</v>
      </c>
      <c r="I338" s="186" t="s">
        <v>354</v>
      </c>
      <c r="J338" s="339">
        <v>181.7373</v>
      </c>
    </row>
    <row r="339" spans="1:10" outlineLevel="1" x14ac:dyDescent="0.35">
      <c r="A339" s="219">
        <f t="shared" si="23"/>
        <v>337</v>
      </c>
      <c r="B339" s="125" t="s">
        <v>14</v>
      </c>
      <c r="C339" s="27" t="str">
        <f t="shared" si="20"/>
        <v>6UMAYSZL1</v>
      </c>
      <c r="D339" s="27"/>
      <c r="E339" s="28">
        <f>+'CALCULO TARIFAS CC '!$U$45</f>
        <v>0.21917226713789348</v>
      </c>
      <c r="F339" s="29">
        <f t="shared" si="21"/>
        <v>176.41380000000001</v>
      </c>
      <c r="G339" s="291">
        <f t="shared" si="22"/>
        <v>38.67</v>
      </c>
      <c r="H339" s="211" t="s">
        <v>22</v>
      </c>
      <c r="I339" s="186" t="s">
        <v>355</v>
      </c>
      <c r="J339" s="339">
        <v>176.41380000000001</v>
      </c>
    </row>
    <row r="340" spans="1:10" outlineLevel="1" x14ac:dyDescent="0.35">
      <c r="A340" s="219">
        <f t="shared" si="23"/>
        <v>338</v>
      </c>
      <c r="B340" s="125" t="s">
        <v>14</v>
      </c>
      <c r="C340" s="27" t="str">
        <f t="shared" si="20"/>
        <v>6UMAZUL</v>
      </c>
      <c r="D340" s="27"/>
      <c r="E340" s="28">
        <f>+'CALCULO TARIFAS CC '!$U$45</f>
        <v>0.21917226713789348</v>
      </c>
      <c r="F340" s="29">
        <f t="shared" si="21"/>
        <v>324.06560000000002</v>
      </c>
      <c r="G340" s="291">
        <f t="shared" si="22"/>
        <v>71.03</v>
      </c>
      <c r="H340" s="211" t="s">
        <v>22</v>
      </c>
      <c r="I340" s="186" t="s">
        <v>356</v>
      </c>
      <c r="J340" s="339">
        <v>324.06560000000002</v>
      </c>
    </row>
    <row r="341" spans="1:10" outlineLevel="1" x14ac:dyDescent="0.35">
      <c r="A341" s="219">
        <f t="shared" si="23"/>
        <v>339</v>
      </c>
      <c r="B341" s="125" t="s">
        <v>14</v>
      </c>
      <c r="C341" s="27" t="str">
        <f t="shared" si="20"/>
        <v>6UMBGOLF92</v>
      </c>
      <c r="D341" s="27"/>
      <c r="E341" s="28">
        <f>+'CALCULO TARIFAS CC '!$U$45</f>
        <v>0.21917226713789348</v>
      </c>
      <c r="F341" s="29">
        <f t="shared" si="21"/>
        <v>245.5341</v>
      </c>
      <c r="G341" s="291">
        <f t="shared" si="22"/>
        <v>53.81</v>
      </c>
      <c r="H341" s="211" t="s">
        <v>22</v>
      </c>
      <c r="I341" s="186" t="s">
        <v>357</v>
      </c>
      <c r="J341" s="339">
        <v>245.5341</v>
      </c>
    </row>
    <row r="342" spans="1:10" outlineLevel="1" x14ac:dyDescent="0.35">
      <c r="A342" s="219">
        <f t="shared" si="23"/>
        <v>340</v>
      </c>
      <c r="B342" s="125" t="s">
        <v>14</v>
      </c>
      <c r="C342" s="27" t="str">
        <f t="shared" si="20"/>
        <v>6UMCALI43</v>
      </c>
      <c r="D342" s="27"/>
      <c r="E342" s="28">
        <f>+'CALCULO TARIFAS CC '!$U$45</f>
        <v>0.21917226713789348</v>
      </c>
      <c r="F342" s="29">
        <f t="shared" si="21"/>
        <v>174.9727</v>
      </c>
      <c r="G342" s="291">
        <f t="shared" si="22"/>
        <v>38.35</v>
      </c>
      <c r="H342" s="211" t="s">
        <v>22</v>
      </c>
      <c r="I342" s="186" t="s">
        <v>358</v>
      </c>
      <c r="J342" s="339">
        <v>174.9727</v>
      </c>
    </row>
    <row r="343" spans="1:10" outlineLevel="1" x14ac:dyDescent="0.35">
      <c r="A343" s="219">
        <f t="shared" si="23"/>
        <v>341</v>
      </c>
      <c r="B343" s="125" t="s">
        <v>14</v>
      </c>
      <c r="C343" s="27" t="str">
        <f t="shared" si="20"/>
        <v>6UMCALI703</v>
      </c>
      <c r="D343" s="27"/>
      <c r="E343" s="28">
        <f>+'CALCULO TARIFAS CC '!$U$45</f>
        <v>0.21917226713789348</v>
      </c>
      <c r="F343" s="29">
        <f t="shared" si="21"/>
        <v>57.814799999999998</v>
      </c>
      <c r="G343" s="291">
        <f t="shared" si="22"/>
        <v>12.67</v>
      </c>
      <c r="H343" s="211" t="s">
        <v>22</v>
      </c>
      <c r="I343" s="186" t="s">
        <v>359</v>
      </c>
      <c r="J343" s="339">
        <v>57.814799999999998</v>
      </c>
    </row>
    <row r="344" spans="1:10" outlineLevel="1" x14ac:dyDescent="0.35">
      <c r="A344" s="219">
        <f t="shared" si="23"/>
        <v>342</v>
      </c>
      <c r="B344" s="125" t="s">
        <v>14</v>
      </c>
      <c r="C344" s="27" t="str">
        <f t="shared" si="20"/>
        <v>6UMCALID42</v>
      </c>
      <c r="D344" s="27"/>
      <c r="E344" s="28">
        <f>+'CALCULO TARIFAS CC '!$U$45</f>
        <v>0.21917226713789348</v>
      </c>
      <c r="F344" s="29">
        <f t="shared" si="21"/>
        <v>194.20949999999999</v>
      </c>
      <c r="G344" s="291">
        <f t="shared" si="22"/>
        <v>42.57</v>
      </c>
      <c r="H344" s="211" t="s">
        <v>22</v>
      </c>
      <c r="I344" s="186" t="s">
        <v>360</v>
      </c>
      <c r="J344" s="339">
        <v>194.20949999999999</v>
      </c>
    </row>
    <row r="345" spans="1:10" outlineLevel="1" x14ac:dyDescent="0.35">
      <c r="A345" s="219">
        <f t="shared" si="23"/>
        <v>343</v>
      </c>
      <c r="B345" s="125" t="s">
        <v>14</v>
      </c>
      <c r="C345" s="27" t="str">
        <f t="shared" si="20"/>
        <v>6UMCENTRO</v>
      </c>
      <c r="D345" s="27"/>
      <c r="E345" s="28">
        <f>+'CALCULO TARIFAS CC '!$U$45</f>
        <v>0.21917226713789348</v>
      </c>
      <c r="F345" s="29">
        <f t="shared" si="21"/>
        <v>357.10680000000002</v>
      </c>
      <c r="G345" s="291">
        <f t="shared" si="22"/>
        <v>78.27</v>
      </c>
      <c r="H345" s="211" t="s">
        <v>22</v>
      </c>
      <c r="I345" s="186" t="s">
        <v>361</v>
      </c>
      <c r="J345" s="339">
        <v>357.10680000000002</v>
      </c>
    </row>
    <row r="346" spans="1:10" outlineLevel="1" x14ac:dyDescent="0.35">
      <c r="A346" s="219">
        <f t="shared" si="23"/>
        <v>344</v>
      </c>
      <c r="B346" s="125" t="s">
        <v>14</v>
      </c>
      <c r="C346" s="27" t="str">
        <f t="shared" si="20"/>
        <v>6UMCHITRE86</v>
      </c>
      <c r="D346" s="27"/>
      <c r="E346" s="28">
        <f>+'CALCULO TARIFAS CC '!$U$45</f>
        <v>0.21917226713789348</v>
      </c>
      <c r="F346" s="29">
        <f t="shared" si="21"/>
        <v>240.7338</v>
      </c>
      <c r="G346" s="291">
        <f t="shared" si="22"/>
        <v>52.76</v>
      </c>
      <c r="H346" s="211" t="s">
        <v>22</v>
      </c>
      <c r="I346" s="186" t="s">
        <v>362</v>
      </c>
      <c r="J346" s="339">
        <v>240.7338</v>
      </c>
    </row>
    <row r="347" spans="1:10" outlineLevel="1" x14ac:dyDescent="0.35">
      <c r="A347" s="219">
        <f t="shared" si="23"/>
        <v>345</v>
      </c>
      <c r="B347" s="125" t="s">
        <v>14</v>
      </c>
      <c r="C347" s="27" t="str">
        <f t="shared" si="20"/>
        <v>6UMCORO12</v>
      </c>
      <c r="D347" s="27"/>
      <c r="E347" s="28">
        <f>+'CALCULO TARIFAS CC '!$U$45</f>
        <v>0.21917226713789348</v>
      </c>
      <c r="F347" s="29">
        <f t="shared" si="21"/>
        <v>255.88300000000001</v>
      </c>
      <c r="G347" s="291">
        <f t="shared" si="22"/>
        <v>56.08</v>
      </c>
      <c r="H347" s="211" t="s">
        <v>22</v>
      </c>
      <c r="I347" s="186" t="s">
        <v>363</v>
      </c>
      <c r="J347" s="339">
        <v>255.88300000000001</v>
      </c>
    </row>
    <row r="348" spans="1:10" outlineLevel="1" x14ac:dyDescent="0.35">
      <c r="A348" s="219">
        <f t="shared" si="23"/>
        <v>346</v>
      </c>
      <c r="B348" s="125" t="s">
        <v>14</v>
      </c>
      <c r="C348" s="27" t="str">
        <f t="shared" si="20"/>
        <v>6UMCSUR88</v>
      </c>
      <c r="D348" s="27"/>
      <c r="E348" s="28">
        <f>+'CALCULO TARIFAS CC '!$U$45</f>
        <v>0.21917226713789348</v>
      </c>
      <c r="F348" s="29">
        <f t="shared" si="21"/>
        <v>311.00420000000003</v>
      </c>
      <c r="G348" s="291">
        <f t="shared" si="22"/>
        <v>68.16</v>
      </c>
      <c r="H348" s="211" t="s">
        <v>22</v>
      </c>
      <c r="I348" s="186" t="s">
        <v>364</v>
      </c>
      <c r="J348" s="339">
        <v>311.00420000000003</v>
      </c>
    </row>
    <row r="349" spans="1:10" outlineLevel="1" x14ac:dyDescent="0.35">
      <c r="A349" s="219">
        <f t="shared" si="23"/>
        <v>347</v>
      </c>
      <c r="B349" s="125" t="s">
        <v>14</v>
      </c>
      <c r="C349" s="27" t="str">
        <f t="shared" si="20"/>
        <v>6UMC_ARRCAB</v>
      </c>
      <c r="D349" s="27"/>
      <c r="E349" s="28">
        <f>+'CALCULO TARIFAS CC '!$U$45</f>
        <v>0.21917226713789348</v>
      </c>
      <c r="F349" s="29">
        <f t="shared" si="21"/>
        <v>48.282499999999999</v>
      </c>
      <c r="G349" s="291">
        <f t="shared" si="22"/>
        <v>10.58</v>
      </c>
      <c r="H349" s="211" t="s">
        <v>22</v>
      </c>
      <c r="I349" s="186" t="s">
        <v>365</v>
      </c>
      <c r="J349" s="339">
        <v>48.282499999999999</v>
      </c>
    </row>
    <row r="350" spans="1:10" outlineLevel="1" x14ac:dyDescent="0.35">
      <c r="A350" s="219">
        <f t="shared" si="23"/>
        <v>348</v>
      </c>
      <c r="B350" s="125" t="s">
        <v>14</v>
      </c>
      <c r="C350" s="27" t="str">
        <f t="shared" si="20"/>
        <v>6UMEDIPAN</v>
      </c>
      <c r="D350" s="27"/>
      <c r="E350" s="28">
        <f>+'CALCULO TARIFAS CC '!$U$45</f>
        <v>0.21917226713789348</v>
      </c>
      <c r="F350" s="29">
        <f t="shared" si="21"/>
        <v>222.22040000000001</v>
      </c>
      <c r="G350" s="291">
        <f t="shared" si="22"/>
        <v>48.7</v>
      </c>
      <c r="H350" s="211" t="s">
        <v>22</v>
      </c>
      <c r="I350" s="186" t="s">
        <v>366</v>
      </c>
      <c r="J350" s="339">
        <v>222.22040000000001</v>
      </c>
    </row>
    <row r="351" spans="1:10" outlineLevel="1" x14ac:dyDescent="0.35">
      <c r="A351" s="219">
        <f t="shared" si="23"/>
        <v>349</v>
      </c>
      <c r="B351" s="125" t="s">
        <v>14</v>
      </c>
      <c r="C351" s="27" t="str">
        <f t="shared" si="20"/>
        <v>6UMEGAD</v>
      </c>
      <c r="D351" s="27"/>
      <c r="E351" s="28">
        <f>+'CALCULO TARIFAS CC '!$U$45</f>
        <v>0.21917226713789348</v>
      </c>
      <c r="F351" s="29">
        <f t="shared" si="21"/>
        <v>359.7509</v>
      </c>
      <c r="G351" s="291">
        <f t="shared" si="22"/>
        <v>78.849999999999994</v>
      </c>
      <c r="H351" s="211" t="s">
        <v>22</v>
      </c>
      <c r="I351" s="186" t="s">
        <v>367</v>
      </c>
      <c r="J351" s="339">
        <v>359.7509</v>
      </c>
    </row>
    <row r="352" spans="1:10" outlineLevel="1" x14ac:dyDescent="0.35">
      <c r="A352" s="219">
        <f t="shared" si="23"/>
        <v>350</v>
      </c>
      <c r="B352" s="125" t="s">
        <v>14</v>
      </c>
      <c r="C352" s="27" t="str">
        <f t="shared" si="20"/>
        <v>6UMELOCOCEN</v>
      </c>
      <c r="D352" s="27"/>
      <c r="E352" s="28">
        <f>+'CALCULO TARIFAS CC '!$U$45</f>
        <v>0.21917226713789348</v>
      </c>
      <c r="F352" s="29">
        <f t="shared" si="21"/>
        <v>117.7286</v>
      </c>
      <c r="G352" s="291">
        <f t="shared" si="22"/>
        <v>25.8</v>
      </c>
      <c r="H352" s="211" t="s">
        <v>22</v>
      </c>
      <c r="I352" s="186" t="s">
        <v>368</v>
      </c>
      <c r="J352" s="339">
        <v>117.7286</v>
      </c>
    </row>
    <row r="353" spans="1:10" outlineLevel="1" x14ac:dyDescent="0.35">
      <c r="A353" s="219">
        <f t="shared" si="23"/>
        <v>351</v>
      </c>
      <c r="B353" s="125" t="s">
        <v>14</v>
      </c>
      <c r="C353" s="27" t="str">
        <f t="shared" si="20"/>
        <v>6UMELOEA</v>
      </c>
      <c r="D353" s="27"/>
      <c r="E353" s="28">
        <f>+'CALCULO TARIFAS CC '!$U$45</f>
        <v>0.21917226713789348</v>
      </c>
      <c r="F353" s="29">
        <f t="shared" si="21"/>
        <v>668.68089999999995</v>
      </c>
      <c r="G353" s="291">
        <f t="shared" si="22"/>
        <v>146.56</v>
      </c>
      <c r="H353" s="211" t="s">
        <v>22</v>
      </c>
      <c r="I353" s="186" t="s">
        <v>369</v>
      </c>
      <c r="J353" s="339">
        <v>668.68089999999995</v>
      </c>
    </row>
    <row r="354" spans="1:10" outlineLevel="1" x14ac:dyDescent="0.35">
      <c r="A354" s="219">
        <f t="shared" si="23"/>
        <v>352</v>
      </c>
      <c r="B354" s="125" t="s">
        <v>14</v>
      </c>
      <c r="C354" s="27" t="str">
        <f t="shared" si="20"/>
        <v>6UMELOMM</v>
      </c>
      <c r="D354" s="27"/>
      <c r="E354" s="28">
        <f>+'CALCULO TARIFAS CC '!$U$45</f>
        <v>0.21917226713789348</v>
      </c>
      <c r="F354" s="29">
        <f t="shared" si="21"/>
        <v>1006.0175</v>
      </c>
      <c r="G354" s="291">
        <f t="shared" si="22"/>
        <v>220.49</v>
      </c>
      <c r="H354" s="211" t="s">
        <v>22</v>
      </c>
      <c r="I354" s="186" t="s">
        <v>370</v>
      </c>
      <c r="J354" s="339">
        <v>1006.0175</v>
      </c>
    </row>
    <row r="355" spans="1:10" outlineLevel="1" x14ac:dyDescent="0.35">
      <c r="A355" s="219">
        <f t="shared" si="23"/>
        <v>353</v>
      </c>
      <c r="B355" s="125" t="s">
        <v>14</v>
      </c>
      <c r="C355" s="27" t="str">
        <f t="shared" si="20"/>
        <v>6UMELOOFLBON</v>
      </c>
      <c r="D355" s="27"/>
      <c r="E355" s="28">
        <f>+'CALCULO TARIFAS CC '!$U$45</f>
        <v>0.21917226713789348</v>
      </c>
      <c r="F355" s="29">
        <f t="shared" si="21"/>
        <v>34.846699999999998</v>
      </c>
      <c r="G355" s="291">
        <f t="shared" si="22"/>
        <v>7.64</v>
      </c>
      <c r="H355" s="211" t="s">
        <v>22</v>
      </c>
      <c r="I355" s="186" t="s">
        <v>371</v>
      </c>
      <c r="J355" s="339">
        <v>34.846699999999998</v>
      </c>
    </row>
    <row r="356" spans="1:10" outlineLevel="1" x14ac:dyDescent="0.35">
      <c r="A356" s="219">
        <f t="shared" si="23"/>
        <v>354</v>
      </c>
      <c r="B356" s="125" t="s">
        <v>14</v>
      </c>
      <c r="C356" s="27" t="str">
        <f t="shared" si="20"/>
        <v>6UMELORA</v>
      </c>
      <c r="D356" s="27"/>
      <c r="E356" s="28">
        <f>+'CALCULO TARIFAS CC '!$U$45</f>
        <v>0.21917226713789348</v>
      </c>
      <c r="F356" s="29">
        <f t="shared" si="21"/>
        <v>215.2971</v>
      </c>
      <c r="G356" s="291">
        <f t="shared" si="22"/>
        <v>47.19</v>
      </c>
      <c r="H356" s="211" t="s">
        <v>22</v>
      </c>
      <c r="I356" s="186" t="s">
        <v>372</v>
      </c>
      <c r="J356" s="339">
        <v>215.2971</v>
      </c>
    </row>
    <row r="357" spans="1:10" outlineLevel="1" x14ac:dyDescent="0.35">
      <c r="A357" s="219">
        <f t="shared" si="23"/>
        <v>355</v>
      </c>
      <c r="B357" s="125" t="s">
        <v>14</v>
      </c>
      <c r="C357" s="27" t="str">
        <f t="shared" si="20"/>
        <v>6UMELOSC</v>
      </c>
      <c r="D357" s="27"/>
      <c r="E357" s="28">
        <f>+'CALCULO TARIFAS CC '!$U$45</f>
        <v>0.21917226713789348</v>
      </c>
      <c r="F357" s="29">
        <f t="shared" si="21"/>
        <v>380.31889999999999</v>
      </c>
      <c r="G357" s="291">
        <f t="shared" si="22"/>
        <v>83.36</v>
      </c>
      <c r="H357" s="211" t="s">
        <v>22</v>
      </c>
      <c r="I357" s="186" t="s">
        <v>373</v>
      </c>
      <c r="J357" s="339">
        <v>380.31889999999999</v>
      </c>
    </row>
    <row r="358" spans="1:10" outlineLevel="1" x14ac:dyDescent="0.35">
      <c r="A358" s="219">
        <f t="shared" si="23"/>
        <v>356</v>
      </c>
      <c r="B358" s="125" t="s">
        <v>14</v>
      </c>
      <c r="C358" s="27" t="str">
        <f t="shared" si="20"/>
        <v>6UMERCACEN</v>
      </c>
      <c r="D358" s="27"/>
      <c r="E358" s="28">
        <f>+'CALCULO TARIFAS CC '!$U$45</f>
        <v>0.21917226713789348</v>
      </c>
      <c r="F358" s="29">
        <f t="shared" si="21"/>
        <v>74.396900000000002</v>
      </c>
      <c r="G358" s="291">
        <f t="shared" si="22"/>
        <v>16.309999999999999</v>
      </c>
      <c r="H358" s="211" t="s">
        <v>22</v>
      </c>
      <c r="I358" s="186" t="s">
        <v>374</v>
      </c>
      <c r="J358" s="339">
        <v>74.396900000000002</v>
      </c>
    </row>
    <row r="359" spans="1:10" outlineLevel="1" x14ac:dyDescent="0.35">
      <c r="A359" s="219">
        <f t="shared" si="23"/>
        <v>357</v>
      </c>
      <c r="B359" s="125" t="s">
        <v>14</v>
      </c>
      <c r="C359" s="27" t="str">
        <f t="shared" si="20"/>
        <v>6UMETRO5MAY</v>
      </c>
      <c r="D359" s="27"/>
      <c r="E359" s="28">
        <f>+'CALCULO TARIFAS CC '!$U$45</f>
        <v>0.21917226713789348</v>
      </c>
      <c r="F359" s="29">
        <f t="shared" si="21"/>
        <v>2215.9922000000001</v>
      </c>
      <c r="G359" s="291">
        <f t="shared" si="22"/>
        <v>485.68</v>
      </c>
      <c r="H359" s="211" t="s">
        <v>22</v>
      </c>
      <c r="I359" s="186" t="s">
        <v>375</v>
      </c>
      <c r="J359" s="339">
        <v>2215.9922000000001</v>
      </c>
    </row>
    <row r="360" spans="1:10" outlineLevel="1" x14ac:dyDescent="0.35">
      <c r="A360" s="219">
        <f t="shared" si="23"/>
        <v>358</v>
      </c>
      <c r="B360" s="125" t="s">
        <v>14</v>
      </c>
      <c r="C360" s="27" t="str">
        <f t="shared" si="20"/>
        <v>6UMETROAND</v>
      </c>
      <c r="D360" s="27"/>
      <c r="E360" s="28">
        <f>+'CALCULO TARIFAS CC '!$U$45</f>
        <v>0.21917226713789348</v>
      </c>
      <c r="F360" s="29">
        <f t="shared" si="21"/>
        <v>1929.8226999999999</v>
      </c>
      <c r="G360" s="291">
        <f t="shared" si="22"/>
        <v>422.96</v>
      </c>
      <c r="H360" s="211" t="s">
        <v>22</v>
      </c>
      <c r="I360" s="186" t="s">
        <v>376</v>
      </c>
      <c r="J360" s="339">
        <v>1929.8226999999999</v>
      </c>
    </row>
    <row r="361" spans="1:10" outlineLevel="1" x14ac:dyDescent="0.35">
      <c r="A361" s="219">
        <f t="shared" si="23"/>
        <v>359</v>
      </c>
      <c r="B361" s="125" t="s">
        <v>14</v>
      </c>
      <c r="C361" s="27" t="str">
        <f t="shared" si="20"/>
        <v>6UMETROHOTEL</v>
      </c>
      <c r="D361" s="27"/>
      <c r="E361" s="28">
        <f>+'CALCULO TARIFAS CC '!$U$45</f>
        <v>0.21917226713789348</v>
      </c>
      <c r="F361" s="29">
        <f t="shared" si="21"/>
        <v>68.099400000000003</v>
      </c>
      <c r="G361" s="291">
        <f t="shared" si="22"/>
        <v>14.93</v>
      </c>
      <c r="H361" s="211" t="s">
        <v>22</v>
      </c>
      <c r="I361" s="186" t="s">
        <v>852</v>
      </c>
      <c r="J361" s="339">
        <v>68.099400000000003</v>
      </c>
    </row>
    <row r="362" spans="1:10" outlineLevel="1" x14ac:dyDescent="0.35">
      <c r="A362" s="219">
        <f t="shared" si="23"/>
        <v>360</v>
      </c>
      <c r="B362" s="125" t="s">
        <v>14</v>
      </c>
      <c r="C362" s="27" t="str">
        <f t="shared" si="20"/>
        <v>6UMINPMAGCA</v>
      </c>
      <c r="D362" s="27"/>
      <c r="E362" s="28">
        <f>+'CALCULO TARIFAS CC '!$U$45</f>
        <v>0.21917226713789348</v>
      </c>
      <c r="F362" s="29">
        <f t="shared" si="21"/>
        <v>11775.0278</v>
      </c>
      <c r="G362" s="291">
        <f t="shared" si="22"/>
        <v>2580.7600000000002</v>
      </c>
      <c r="H362" s="211" t="s">
        <v>22</v>
      </c>
      <c r="I362" s="186" t="s">
        <v>908</v>
      </c>
      <c r="J362" s="339">
        <v>11775.0278</v>
      </c>
    </row>
    <row r="363" spans="1:10" outlineLevel="1" x14ac:dyDescent="0.35">
      <c r="A363" s="219">
        <f t="shared" si="23"/>
        <v>361</v>
      </c>
      <c r="B363" s="125" t="s">
        <v>14</v>
      </c>
      <c r="C363" s="27" t="str">
        <f t="shared" si="20"/>
        <v>6UMIRAMAR</v>
      </c>
      <c r="D363" s="27"/>
      <c r="E363" s="28">
        <f>+'CALCULO TARIFAS CC '!$U$45</f>
        <v>0.21917226713789348</v>
      </c>
      <c r="F363" s="29">
        <f t="shared" si="21"/>
        <v>364.5677</v>
      </c>
      <c r="G363" s="291">
        <f t="shared" si="22"/>
        <v>79.900000000000006</v>
      </c>
      <c r="H363" s="211" t="s">
        <v>22</v>
      </c>
      <c r="I363" s="186" t="s">
        <v>377</v>
      </c>
      <c r="J363" s="339">
        <v>364.5677</v>
      </c>
    </row>
    <row r="364" spans="1:10" outlineLevel="1" x14ac:dyDescent="0.35">
      <c r="A364" s="219">
        <f t="shared" si="23"/>
        <v>362</v>
      </c>
      <c r="B364" s="125" t="s">
        <v>14</v>
      </c>
      <c r="C364" s="27" t="str">
        <f t="shared" si="20"/>
        <v>6UMMALL31</v>
      </c>
      <c r="D364" s="27"/>
      <c r="E364" s="28">
        <f>+'CALCULO TARIFAS CC '!$U$45</f>
        <v>0.21917226713789348</v>
      </c>
      <c r="F364" s="29">
        <f t="shared" si="21"/>
        <v>269.34800000000001</v>
      </c>
      <c r="G364" s="291">
        <f t="shared" si="22"/>
        <v>59.03</v>
      </c>
      <c r="H364" s="211" t="s">
        <v>22</v>
      </c>
      <c r="I364" s="186" t="s">
        <v>378</v>
      </c>
      <c r="J364" s="339">
        <v>269.34800000000001</v>
      </c>
    </row>
    <row r="365" spans="1:10" outlineLevel="1" x14ac:dyDescent="0.35">
      <c r="A365" s="219">
        <f t="shared" si="23"/>
        <v>363</v>
      </c>
      <c r="B365" s="125" t="s">
        <v>14</v>
      </c>
      <c r="C365" s="27" t="str">
        <f t="shared" si="20"/>
        <v>6UMMDHOTEL</v>
      </c>
      <c r="D365" s="27"/>
      <c r="E365" s="28">
        <f>+'CALCULO TARIFAS CC '!$U$45</f>
        <v>0.21917226713789348</v>
      </c>
      <c r="F365" s="29">
        <f t="shared" si="21"/>
        <v>101.34180000000001</v>
      </c>
      <c r="G365" s="291">
        <f t="shared" si="22"/>
        <v>22.21</v>
      </c>
      <c r="H365" s="211" t="s">
        <v>22</v>
      </c>
      <c r="I365" s="186" t="s">
        <v>379</v>
      </c>
      <c r="J365" s="339">
        <v>101.34180000000001</v>
      </c>
    </row>
    <row r="366" spans="1:10" outlineLevel="1" x14ac:dyDescent="0.35">
      <c r="A366" s="219">
        <f t="shared" si="23"/>
        <v>364</v>
      </c>
      <c r="B366" s="125" t="s">
        <v>14</v>
      </c>
      <c r="C366" s="27" t="str">
        <f t="shared" si="20"/>
        <v>6UMNTOC17</v>
      </c>
      <c r="D366" s="27"/>
      <c r="E366" s="28">
        <f>+'CALCULO TARIFAS CC '!$U$45</f>
        <v>0.21917226713789348</v>
      </c>
      <c r="F366" s="29">
        <f t="shared" si="21"/>
        <v>209.0181</v>
      </c>
      <c r="G366" s="291">
        <f t="shared" si="22"/>
        <v>45.81</v>
      </c>
      <c r="H366" s="211" t="s">
        <v>22</v>
      </c>
      <c r="I366" s="186" t="s">
        <v>380</v>
      </c>
      <c r="J366" s="339">
        <v>209.0181</v>
      </c>
    </row>
    <row r="367" spans="1:10" outlineLevel="1" x14ac:dyDescent="0.35">
      <c r="A367" s="219">
        <f t="shared" si="23"/>
        <v>365</v>
      </c>
      <c r="B367" s="125" t="s">
        <v>14</v>
      </c>
      <c r="C367" s="27" t="str">
        <f t="shared" si="20"/>
        <v>6UMOLPASA</v>
      </c>
      <c r="D367" s="27"/>
      <c r="E367" s="28">
        <f>+'CALCULO TARIFAS CC '!$U$45</f>
        <v>0.21917226713789348</v>
      </c>
      <c r="F367" s="29">
        <f t="shared" si="21"/>
        <v>192.11840000000001</v>
      </c>
      <c r="G367" s="291">
        <f t="shared" si="22"/>
        <v>42.11</v>
      </c>
      <c r="H367" s="211" t="s">
        <v>22</v>
      </c>
      <c r="I367" s="186" t="s">
        <v>381</v>
      </c>
      <c r="J367" s="339">
        <v>192.11840000000001</v>
      </c>
    </row>
    <row r="368" spans="1:10" outlineLevel="1" x14ac:dyDescent="0.35">
      <c r="A368" s="219">
        <f t="shared" si="23"/>
        <v>366</v>
      </c>
      <c r="B368" s="125" t="s">
        <v>14</v>
      </c>
      <c r="C368" s="27" t="str">
        <f t="shared" si="20"/>
        <v>6UMOTBODEGA2</v>
      </c>
      <c r="D368" s="27"/>
      <c r="E368" s="28">
        <f>+'CALCULO TARIFAS CC '!$U$45</f>
        <v>0.21917226713789348</v>
      </c>
      <c r="F368" s="29">
        <f t="shared" si="21"/>
        <v>89.889300000000006</v>
      </c>
      <c r="G368" s="291">
        <f t="shared" si="22"/>
        <v>19.7</v>
      </c>
      <c r="H368" s="211" t="s">
        <v>22</v>
      </c>
      <c r="I368" s="186" t="s">
        <v>382</v>
      </c>
      <c r="J368" s="339">
        <v>89.889300000000006</v>
      </c>
    </row>
    <row r="369" spans="1:10" outlineLevel="1" x14ac:dyDescent="0.35">
      <c r="A369" s="219">
        <f t="shared" si="23"/>
        <v>367</v>
      </c>
      <c r="B369" s="125" t="s">
        <v>14</v>
      </c>
      <c r="C369" s="27" t="str">
        <f t="shared" si="20"/>
        <v>6UMOTDISPLAY</v>
      </c>
      <c r="D369" s="27"/>
      <c r="E369" s="28">
        <f>+'CALCULO TARIFAS CC '!$U$45</f>
        <v>0.21917226713789348</v>
      </c>
      <c r="F369" s="29">
        <f t="shared" si="21"/>
        <v>82.709199999999996</v>
      </c>
      <c r="G369" s="291">
        <f t="shared" si="22"/>
        <v>18.13</v>
      </c>
      <c r="H369" s="211" t="s">
        <v>22</v>
      </c>
      <c r="I369" s="186" t="s">
        <v>383</v>
      </c>
      <c r="J369" s="339">
        <v>82.709199999999996</v>
      </c>
    </row>
    <row r="370" spans="1:10" outlineLevel="1" x14ac:dyDescent="0.35">
      <c r="A370" s="219">
        <f t="shared" si="23"/>
        <v>368</v>
      </c>
      <c r="B370" s="125" t="s">
        <v>14</v>
      </c>
      <c r="C370" s="27" t="str">
        <f t="shared" si="20"/>
        <v>6UMPFRIGO57</v>
      </c>
      <c r="D370" s="27"/>
      <c r="E370" s="28">
        <f>+'CALCULO TARIFAS CC '!$U$45</f>
        <v>0.21917226713789348</v>
      </c>
      <c r="F370" s="29">
        <f t="shared" si="21"/>
        <v>146.50890000000001</v>
      </c>
      <c r="G370" s="291">
        <f t="shared" si="22"/>
        <v>32.11</v>
      </c>
      <c r="H370" s="211" t="s">
        <v>22</v>
      </c>
      <c r="I370" s="186" t="s">
        <v>384</v>
      </c>
      <c r="J370" s="339">
        <v>146.50890000000001</v>
      </c>
    </row>
    <row r="371" spans="1:10" outlineLevel="1" x14ac:dyDescent="0.35">
      <c r="A371" s="219">
        <f t="shared" si="23"/>
        <v>369</v>
      </c>
      <c r="B371" s="125" t="s">
        <v>14</v>
      </c>
      <c r="C371" s="27" t="str">
        <f t="shared" si="20"/>
        <v>6UMPLAZA</v>
      </c>
      <c r="D371" s="27"/>
      <c r="E371" s="28">
        <f>+'CALCULO TARIFAS CC '!$U$45</f>
        <v>0.21917226713789348</v>
      </c>
      <c r="F371" s="29">
        <f t="shared" si="21"/>
        <v>1173.0853999999999</v>
      </c>
      <c r="G371" s="291">
        <f t="shared" si="22"/>
        <v>257.11</v>
      </c>
      <c r="H371" s="211" t="s">
        <v>22</v>
      </c>
      <c r="I371" s="186" t="s">
        <v>385</v>
      </c>
      <c r="J371" s="339">
        <v>1173.0853999999999</v>
      </c>
    </row>
    <row r="372" spans="1:10" outlineLevel="1" x14ac:dyDescent="0.35">
      <c r="A372" s="219">
        <f t="shared" si="23"/>
        <v>370</v>
      </c>
      <c r="B372" s="125" t="s">
        <v>14</v>
      </c>
      <c r="C372" s="27" t="str">
        <f t="shared" si="20"/>
        <v>6UMPME83</v>
      </c>
      <c r="D372" s="27"/>
      <c r="E372" s="28">
        <f>+'CALCULO TARIFAS CC '!$U$45</f>
        <v>0.21917226713789348</v>
      </c>
      <c r="F372" s="29">
        <f t="shared" si="21"/>
        <v>268.77710000000002</v>
      </c>
      <c r="G372" s="291">
        <f t="shared" si="22"/>
        <v>58.91</v>
      </c>
      <c r="H372" s="211" t="s">
        <v>22</v>
      </c>
      <c r="I372" s="186" t="s">
        <v>386</v>
      </c>
      <c r="J372" s="339">
        <v>268.77710000000002</v>
      </c>
    </row>
    <row r="373" spans="1:10" outlineLevel="1" x14ac:dyDescent="0.35">
      <c r="A373" s="219">
        <f t="shared" si="23"/>
        <v>371</v>
      </c>
      <c r="B373" s="125" t="s">
        <v>14</v>
      </c>
      <c r="C373" s="27" t="str">
        <f t="shared" si="20"/>
        <v>6UMPOLIS</v>
      </c>
      <c r="D373" s="27"/>
      <c r="E373" s="28">
        <f>+'CALCULO TARIFAS CC '!$U$45</f>
        <v>0.21917226713789348</v>
      </c>
      <c r="F373" s="29">
        <f t="shared" si="21"/>
        <v>1103.0444</v>
      </c>
      <c r="G373" s="291">
        <f t="shared" si="22"/>
        <v>241.76</v>
      </c>
      <c r="H373" s="211" t="s">
        <v>22</v>
      </c>
      <c r="I373" s="186" t="s">
        <v>387</v>
      </c>
      <c r="J373" s="339">
        <v>1103.0444</v>
      </c>
    </row>
    <row r="374" spans="1:10" outlineLevel="1" x14ac:dyDescent="0.35">
      <c r="A374" s="219">
        <f t="shared" si="23"/>
        <v>372</v>
      </c>
      <c r="B374" s="125" t="s">
        <v>14</v>
      </c>
      <c r="C374" s="27" t="str">
        <f t="shared" si="20"/>
        <v>6UMSANM</v>
      </c>
      <c r="D374" s="27"/>
      <c r="E374" s="28">
        <f>+'CALCULO TARIFAS CC '!$U$45</f>
        <v>0.21917226713789348</v>
      </c>
      <c r="F374" s="29">
        <f t="shared" si="21"/>
        <v>638.0213</v>
      </c>
      <c r="G374" s="291">
        <f t="shared" si="22"/>
        <v>139.84</v>
      </c>
      <c r="H374" s="211" t="s">
        <v>22</v>
      </c>
      <c r="I374" s="186" t="s">
        <v>388</v>
      </c>
      <c r="J374" s="339">
        <v>638.0213</v>
      </c>
    </row>
    <row r="375" spans="1:10" outlineLevel="1" x14ac:dyDescent="0.35">
      <c r="A375" s="219">
        <f t="shared" si="23"/>
        <v>373</v>
      </c>
      <c r="B375" s="125" t="s">
        <v>14</v>
      </c>
      <c r="C375" s="27" t="str">
        <f t="shared" si="20"/>
        <v>6UMSGO26</v>
      </c>
      <c r="D375" s="27"/>
      <c r="E375" s="28">
        <f>+'CALCULO TARIFAS CC '!$U$45</f>
        <v>0.21917226713789348</v>
      </c>
      <c r="F375" s="29">
        <f t="shared" si="21"/>
        <v>246.26499999999999</v>
      </c>
      <c r="G375" s="291">
        <f t="shared" si="22"/>
        <v>53.97</v>
      </c>
      <c r="H375" s="211" t="s">
        <v>22</v>
      </c>
      <c r="I375" s="186" t="s">
        <v>389</v>
      </c>
      <c r="J375" s="339">
        <v>246.26499999999999</v>
      </c>
    </row>
    <row r="376" spans="1:10" outlineLevel="1" x14ac:dyDescent="0.35">
      <c r="A376" s="219">
        <f t="shared" si="23"/>
        <v>374</v>
      </c>
      <c r="B376" s="125" t="s">
        <v>14</v>
      </c>
      <c r="C376" s="27" t="str">
        <f t="shared" si="20"/>
        <v>6UMSPOLL</v>
      </c>
      <c r="D376" s="27"/>
      <c r="E376" s="28">
        <f>+'CALCULO TARIFAS CC '!$U$45</f>
        <v>0.21917226713789348</v>
      </c>
      <c r="F376" s="29">
        <f t="shared" si="21"/>
        <v>129.93010000000001</v>
      </c>
      <c r="G376" s="291">
        <f t="shared" si="22"/>
        <v>28.48</v>
      </c>
      <c r="H376" s="211" t="s">
        <v>22</v>
      </c>
      <c r="I376" s="186" t="s">
        <v>390</v>
      </c>
      <c r="J376" s="339">
        <v>129.93010000000001</v>
      </c>
    </row>
    <row r="377" spans="1:10" outlineLevel="1" x14ac:dyDescent="0.35">
      <c r="A377" s="219">
        <f t="shared" si="23"/>
        <v>375</v>
      </c>
      <c r="B377" s="125" t="s">
        <v>14</v>
      </c>
      <c r="C377" s="27" t="str">
        <f t="shared" si="20"/>
        <v>6UMSTANA</v>
      </c>
      <c r="D377" s="27"/>
      <c r="E377" s="28">
        <f>+'CALCULO TARIFAS CC '!$U$45</f>
        <v>0.21917226713789348</v>
      </c>
      <c r="F377" s="29">
        <f t="shared" si="21"/>
        <v>217.39080000000001</v>
      </c>
      <c r="G377" s="291">
        <f t="shared" si="22"/>
        <v>47.65</v>
      </c>
      <c r="H377" s="211" t="s">
        <v>22</v>
      </c>
      <c r="I377" s="186" t="s">
        <v>391</v>
      </c>
      <c r="J377" s="339">
        <v>217.39080000000001</v>
      </c>
    </row>
    <row r="378" spans="1:10" outlineLevel="1" x14ac:dyDescent="0.35">
      <c r="A378" s="219">
        <f t="shared" si="23"/>
        <v>376</v>
      </c>
      <c r="B378" s="125" t="s">
        <v>14</v>
      </c>
      <c r="C378" s="27" t="str">
        <f t="shared" si="20"/>
        <v>6UMTOC55</v>
      </c>
      <c r="D378" s="27"/>
      <c r="E378" s="28">
        <f>+'CALCULO TARIFAS CC '!$U$45</f>
        <v>0.21917226713789348</v>
      </c>
      <c r="F378" s="29">
        <f t="shared" si="21"/>
        <v>539.98860000000002</v>
      </c>
      <c r="G378" s="291">
        <f t="shared" si="22"/>
        <v>118.35</v>
      </c>
      <c r="H378" s="211" t="s">
        <v>22</v>
      </c>
      <c r="I378" s="186" t="s">
        <v>392</v>
      </c>
      <c r="J378" s="339">
        <v>539.98860000000002</v>
      </c>
    </row>
    <row r="379" spans="1:10" outlineLevel="1" x14ac:dyDescent="0.35">
      <c r="A379" s="219">
        <f t="shared" si="23"/>
        <v>377</v>
      </c>
      <c r="B379" s="125" t="s">
        <v>14</v>
      </c>
      <c r="C379" s="27" t="str">
        <f t="shared" si="20"/>
        <v>6UNESPSUR</v>
      </c>
      <c r="D379" s="27"/>
      <c r="E379" s="28">
        <f>+'CALCULO TARIFAS CC '!$U$45</f>
        <v>0.21917226713789348</v>
      </c>
      <c r="F379" s="29">
        <f t="shared" si="21"/>
        <v>87.962400000000002</v>
      </c>
      <c r="G379" s="291">
        <f t="shared" si="22"/>
        <v>19.28</v>
      </c>
      <c r="H379" s="211" t="s">
        <v>22</v>
      </c>
      <c r="I379" s="186" t="s">
        <v>393</v>
      </c>
      <c r="J379" s="339">
        <v>87.962400000000002</v>
      </c>
    </row>
    <row r="380" spans="1:10" outlineLevel="1" x14ac:dyDescent="0.35">
      <c r="A380" s="219">
        <f t="shared" si="23"/>
        <v>378</v>
      </c>
      <c r="B380" s="125" t="s">
        <v>14</v>
      </c>
      <c r="C380" s="27" t="str">
        <f t="shared" si="20"/>
        <v>6UNESTLELOMA</v>
      </c>
      <c r="D380" s="27"/>
      <c r="E380" s="28">
        <f>+'CALCULO TARIFAS CC '!$U$45</f>
        <v>0.21917226713789348</v>
      </c>
      <c r="F380" s="29">
        <f t="shared" si="21"/>
        <v>59.9221</v>
      </c>
      <c r="G380" s="291">
        <f t="shared" si="22"/>
        <v>13.13</v>
      </c>
      <c r="H380" s="211" t="s">
        <v>22</v>
      </c>
      <c r="I380" s="186" t="s">
        <v>394</v>
      </c>
      <c r="J380" s="339">
        <v>59.9221</v>
      </c>
    </row>
    <row r="381" spans="1:10" outlineLevel="1" x14ac:dyDescent="0.35">
      <c r="A381" s="219">
        <f t="shared" si="23"/>
        <v>379</v>
      </c>
      <c r="B381" s="125" t="s">
        <v>14</v>
      </c>
      <c r="C381" s="27" t="str">
        <f t="shared" si="20"/>
        <v>6UNESTLENATA</v>
      </c>
      <c r="D381" s="27"/>
      <c r="E381" s="28">
        <f>+'CALCULO TARIFAS CC '!$U$45</f>
        <v>0.21917226713789348</v>
      </c>
      <c r="F381" s="29">
        <f t="shared" si="21"/>
        <v>1095.6239</v>
      </c>
      <c r="G381" s="291">
        <f t="shared" si="22"/>
        <v>240.13</v>
      </c>
      <c r="H381" s="211" t="s">
        <v>22</v>
      </c>
      <c r="I381" s="186" t="s">
        <v>395</v>
      </c>
      <c r="J381" s="339">
        <v>1095.6239</v>
      </c>
    </row>
    <row r="382" spans="1:10" outlineLevel="1" x14ac:dyDescent="0.35">
      <c r="A382" s="219">
        <f t="shared" si="23"/>
        <v>380</v>
      </c>
      <c r="B382" s="125" t="s">
        <v>14</v>
      </c>
      <c r="C382" s="27" t="str">
        <f t="shared" si="20"/>
        <v>6UNIELSPED</v>
      </c>
      <c r="D382" s="27"/>
      <c r="E382" s="28">
        <f>+'CALCULO TARIFAS CC '!$U$45</f>
        <v>0.21917226713789348</v>
      </c>
      <c r="F382" s="29">
        <f t="shared" si="21"/>
        <v>64.189700000000002</v>
      </c>
      <c r="G382" s="291">
        <f t="shared" si="22"/>
        <v>14.07</v>
      </c>
      <c r="H382" s="211" t="s">
        <v>22</v>
      </c>
      <c r="I382" s="186" t="s">
        <v>396</v>
      </c>
      <c r="J382" s="339">
        <v>64.189700000000002</v>
      </c>
    </row>
    <row r="383" spans="1:10" outlineLevel="1" x14ac:dyDescent="0.35">
      <c r="A383" s="219">
        <f t="shared" si="23"/>
        <v>381</v>
      </c>
      <c r="B383" s="125" t="s">
        <v>14</v>
      </c>
      <c r="C383" s="27" t="str">
        <f t="shared" si="20"/>
        <v>6UNIKOBAL</v>
      </c>
      <c r="D383" s="27"/>
      <c r="E383" s="28">
        <f>+'CALCULO TARIFAS CC '!$U$45</f>
        <v>0.21917226713789348</v>
      </c>
      <c r="F383" s="29">
        <f t="shared" si="21"/>
        <v>56.969099999999997</v>
      </c>
      <c r="G383" s="291">
        <f t="shared" si="22"/>
        <v>12.49</v>
      </c>
      <c r="H383" s="211" t="s">
        <v>22</v>
      </c>
      <c r="I383" s="186" t="s">
        <v>397</v>
      </c>
      <c r="J383" s="339">
        <v>56.969099999999997</v>
      </c>
    </row>
    <row r="384" spans="1:10" outlineLevel="1" x14ac:dyDescent="0.35">
      <c r="A384" s="219">
        <f t="shared" si="23"/>
        <v>382</v>
      </c>
      <c r="B384" s="125" t="s">
        <v>14</v>
      </c>
      <c r="C384" s="27" t="str">
        <f t="shared" si="20"/>
        <v>6UNIKOC50</v>
      </c>
      <c r="D384" s="27"/>
      <c r="E384" s="28">
        <f>+'CALCULO TARIFAS CC '!$U$45</f>
        <v>0.21917226713789348</v>
      </c>
      <c r="F384" s="29">
        <f t="shared" si="21"/>
        <v>87.066900000000004</v>
      </c>
      <c r="G384" s="291">
        <f t="shared" si="22"/>
        <v>19.079999999999998</v>
      </c>
      <c r="H384" s="211" t="s">
        <v>22</v>
      </c>
      <c r="I384" s="186" t="s">
        <v>398</v>
      </c>
      <c r="J384" s="339">
        <v>87.066900000000004</v>
      </c>
    </row>
    <row r="385" spans="1:10" outlineLevel="1" x14ac:dyDescent="0.35">
      <c r="A385" s="219">
        <f t="shared" si="23"/>
        <v>383</v>
      </c>
      <c r="B385" s="125" t="s">
        <v>14</v>
      </c>
      <c r="C385" s="27" t="str">
        <f t="shared" si="20"/>
        <v>6UNIKODORADO</v>
      </c>
      <c r="D385" s="27"/>
      <c r="E385" s="28">
        <f>+'CALCULO TARIFAS CC '!$U$45</f>
        <v>0.21917226713789348</v>
      </c>
      <c r="F385" s="29">
        <f t="shared" si="21"/>
        <v>64.432199999999995</v>
      </c>
      <c r="G385" s="291">
        <f t="shared" si="22"/>
        <v>14.12</v>
      </c>
      <c r="H385" s="211" t="s">
        <v>22</v>
      </c>
      <c r="I385" s="186" t="s">
        <v>399</v>
      </c>
      <c r="J385" s="339">
        <v>64.432199999999995</v>
      </c>
    </row>
    <row r="386" spans="1:10" outlineLevel="1" x14ac:dyDescent="0.35">
      <c r="A386" s="219">
        <f t="shared" si="23"/>
        <v>384</v>
      </c>
      <c r="B386" s="125" t="s">
        <v>14</v>
      </c>
      <c r="C386" s="27" t="str">
        <f t="shared" si="20"/>
        <v>6UNIKOPBLOS</v>
      </c>
      <c r="D386" s="27"/>
      <c r="E386" s="28">
        <f>+'CALCULO TARIFAS CC '!$U$45</f>
        <v>0.21917226713789348</v>
      </c>
      <c r="F386" s="29">
        <f t="shared" si="21"/>
        <v>75.271000000000001</v>
      </c>
      <c r="G386" s="291">
        <f t="shared" si="22"/>
        <v>16.5</v>
      </c>
      <c r="H386" s="211" t="s">
        <v>22</v>
      </c>
      <c r="I386" s="186" t="s">
        <v>400</v>
      </c>
      <c r="J386" s="339">
        <v>75.271000000000001</v>
      </c>
    </row>
    <row r="387" spans="1:10" outlineLevel="1" x14ac:dyDescent="0.35">
      <c r="A387" s="219">
        <f t="shared" si="23"/>
        <v>385</v>
      </c>
      <c r="B387" s="125" t="s">
        <v>14</v>
      </c>
      <c r="C387" s="27" t="str">
        <f t="shared" ref="C387:C450" si="24">UPPER(I387)</f>
        <v>6UOASISTROP</v>
      </c>
      <c r="D387" s="27"/>
      <c r="E387" s="28">
        <f>+'CALCULO TARIFAS CC '!$U$45</f>
        <v>0.21917226713789348</v>
      </c>
      <c r="F387" s="29">
        <f t="shared" ref="F387:F450" si="25">ROUND(J387,4)</f>
        <v>71.258200000000002</v>
      </c>
      <c r="G387" s="291">
        <f t="shared" si="22"/>
        <v>15.62</v>
      </c>
      <c r="H387" s="211" t="s">
        <v>22</v>
      </c>
      <c r="I387" s="186" t="s">
        <v>401</v>
      </c>
      <c r="J387" s="339">
        <v>71.258200000000002</v>
      </c>
    </row>
    <row r="388" spans="1:10" outlineLevel="1" x14ac:dyDescent="0.35">
      <c r="A388" s="219">
        <f t="shared" si="23"/>
        <v>386</v>
      </c>
      <c r="B388" s="125" t="s">
        <v>14</v>
      </c>
      <c r="C388" s="27" t="str">
        <f t="shared" si="24"/>
        <v>6UOCEANIA</v>
      </c>
      <c r="D388" s="27"/>
      <c r="E388" s="28">
        <f>+'CALCULO TARIFAS CC '!$U$45</f>
        <v>0.21917226713789348</v>
      </c>
      <c r="F388" s="29">
        <f t="shared" si="25"/>
        <v>470.17829999999998</v>
      </c>
      <c r="G388" s="291">
        <f t="shared" ref="G388:G451" si="26">ROUND(F388*E388,2)</f>
        <v>103.05</v>
      </c>
      <c r="H388" s="211" t="s">
        <v>22</v>
      </c>
      <c r="I388" s="186" t="s">
        <v>402</v>
      </c>
      <c r="J388" s="339">
        <v>470.17829999999998</v>
      </c>
    </row>
    <row r="389" spans="1:10" outlineLevel="1" x14ac:dyDescent="0.35">
      <c r="A389" s="219">
        <f t="shared" ref="A389:A452" si="27">A388+1</f>
        <v>387</v>
      </c>
      <c r="B389" s="125" t="s">
        <v>14</v>
      </c>
      <c r="C389" s="27" t="str">
        <f t="shared" si="24"/>
        <v>6UOPENBLUE1</v>
      </c>
      <c r="D389" s="27"/>
      <c r="E389" s="28">
        <f>+'CALCULO TARIFAS CC '!$U$45</f>
        <v>0.21917226713789348</v>
      </c>
      <c r="F389" s="29">
        <f t="shared" si="25"/>
        <v>68.178799999999995</v>
      </c>
      <c r="G389" s="291">
        <f t="shared" si="26"/>
        <v>14.94</v>
      </c>
      <c r="H389" s="211" t="s">
        <v>22</v>
      </c>
      <c r="I389" s="186" t="s">
        <v>403</v>
      </c>
      <c r="J389" s="339">
        <v>68.178799999999995</v>
      </c>
    </row>
    <row r="390" spans="1:10" outlineLevel="1" x14ac:dyDescent="0.35">
      <c r="A390" s="219">
        <f t="shared" si="27"/>
        <v>388</v>
      </c>
      <c r="B390" s="125" t="s">
        <v>14</v>
      </c>
      <c r="C390" s="27" t="str">
        <f t="shared" si="24"/>
        <v>6UOPENBLUE2</v>
      </c>
      <c r="D390" s="27"/>
      <c r="E390" s="28">
        <f>+'CALCULO TARIFAS CC '!$U$45</f>
        <v>0.21917226713789348</v>
      </c>
      <c r="F390" s="29">
        <f t="shared" si="25"/>
        <v>139.88550000000001</v>
      </c>
      <c r="G390" s="291">
        <f t="shared" si="26"/>
        <v>30.66</v>
      </c>
      <c r="H390" s="211" t="s">
        <v>22</v>
      </c>
      <c r="I390" s="186" t="s">
        <v>404</v>
      </c>
      <c r="J390" s="339">
        <v>139.88550000000001</v>
      </c>
    </row>
    <row r="391" spans="1:10" outlineLevel="1" x14ac:dyDescent="0.35">
      <c r="A391" s="219">
        <f t="shared" si="27"/>
        <v>389</v>
      </c>
      <c r="B391" s="125" t="s">
        <v>14</v>
      </c>
      <c r="C391" s="27" t="str">
        <f t="shared" si="24"/>
        <v>6UORONORTE</v>
      </c>
      <c r="D391" s="27"/>
      <c r="E391" s="28">
        <f>+'CALCULO TARIFAS CC '!$U$45</f>
        <v>0.21917226713789348</v>
      </c>
      <c r="F391" s="29">
        <f t="shared" si="25"/>
        <v>241.96559999999999</v>
      </c>
      <c r="G391" s="291">
        <f t="shared" si="26"/>
        <v>53.03</v>
      </c>
      <c r="H391" s="211" t="s">
        <v>22</v>
      </c>
      <c r="I391" s="186" t="s">
        <v>405</v>
      </c>
      <c r="J391" s="339">
        <v>241.96559999999999</v>
      </c>
    </row>
    <row r="392" spans="1:10" outlineLevel="1" x14ac:dyDescent="0.35">
      <c r="A392" s="219">
        <f t="shared" si="27"/>
        <v>390</v>
      </c>
      <c r="B392" s="125" t="s">
        <v>14</v>
      </c>
      <c r="C392" s="27" t="str">
        <f t="shared" si="24"/>
        <v>6UPABO</v>
      </c>
      <c r="D392" s="27"/>
      <c r="E392" s="28">
        <f>+'CALCULO TARIFAS CC '!$U$45</f>
        <v>0.21917226713789348</v>
      </c>
      <c r="F392" s="29">
        <f t="shared" si="25"/>
        <v>428.72739999999999</v>
      </c>
      <c r="G392" s="291">
        <f t="shared" si="26"/>
        <v>93.97</v>
      </c>
      <c r="H392" s="211" t="s">
        <v>22</v>
      </c>
      <c r="I392" s="186" t="s">
        <v>406</v>
      </c>
      <c r="J392" s="339">
        <v>428.72739999999999</v>
      </c>
    </row>
    <row r="393" spans="1:10" outlineLevel="1" x14ac:dyDescent="0.35">
      <c r="A393" s="219">
        <f t="shared" si="27"/>
        <v>391</v>
      </c>
      <c r="B393" s="125" t="s">
        <v>14</v>
      </c>
      <c r="C393" s="27" t="str">
        <f t="shared" si="24"/>
        <v>6UPASCUAL</v>
      </c>
      <c r="D393" s="27"/>
      <c r="E393" s="28">
        <f>+'CALCULO TARIFAS CC '!$U$45</f>
        <v>0.21917226713789348</v>
      </c>
      <c r="F393" s="29">
        <f t="shared" si="25"/>
        <v>393.43790000000001</v>
      </c>
      <c r="G393" s="291">
        <f t="shared" si="26"/>
        <v>86.23</v>
      </c>
      <c r="H393" s="211" t="s">
        <v>22</v>
      </c>
      <c r="I393" s="186" t="s">
        <v>407</v>
      </c>
      <c r="J393" s="339">
        <v>393.43790000000001</v>
      </c>
    </row>
    <row r="394" spans="1:10" outlineLevel="1" x14ac:dyDescent="0.35">
      <c r="A394" s="219">
        <f t="shared" si="27"/>
        <v>392</v>
      </c>
      <c r="B394" s="125" t="s">
        <v>14</v>
      </c>
      <c r="C394" s="27" t="str">
        <f t="shared" si="24"/>
        <v>6UPCLUB12OCT</v>
      </c>
      <c r="D394" s="27"/>
      <c r="E394" s="28">
        <f>+'CALCULO TARIFAS CC '!$U$45</f>
        <v>0.21917226713789348</v>
      </c>
      <c r="F394" s="29">
        <f t="shared" si="25"/>
        <v>25.767099999999999</v>
      </c>
      <c r="G394" s="291">
        <f t="shared" si="26"/>
        <v>5.65</v>
      </c>
      <c r="H394" s="211" t="s">
        <v>22</v>
      </c>
      <c r="I394" s="186" t="s">
        <v>408</v>
      </c>
      <c r="J394" s="339">
        <v>25.767099999999999</v>
      </c>
    </row>
    <row r="395" spans="1:10" outlineLevel="1" x14ac:dyDescent="0.35">
      <c r="A395" s="219">
        <f t="shared" si="27"/>
        <v>393</v>
      </c>
      <c r="B395" s="125" t="s">
        <v>14</v>
      </c>
      <c r="C395" s="27" t="str">
        <f t="shared" si="24"/>
        <v>6UPECCOLA06</v>
      </c>
      <c r="D395" s="27"/>
      <c r="E395" s="28">
        <f>+'CALCULO TARIFAS CC '!$U$45</f>
        <v>0.21917226713789348</v>
      </c>
      <c r="F395" s="29">
        <f t="shared" si="25"/>
        <v>436.41840000000002</v>
      </c>
      <c r="G395" s="291">
        <f t="shared" si="26"/>
        <v>95.65</v>
      </c>
      <c r="H395" s="211" t="s">
        <v>22</v>
      </c>
      <c r="I395" s="186" t="s">
        <v>409</v>
      </c>
      <c r="J395" s="339">
        <v>436.41840000000002</v>
      </c>
    </row>
    <row r="396" spans="1:10" outlineLevel="1" x14ac:dyDescent="0.35">
      <c r="A396" s="219">
        <f t="shared" si="27"/>
        <v>394</v>
      </c>
      <c r="B396" s="125" t="s">
        <v>14</v>
      </c>
      <c r="C396" s="27" t="str">
        <f t="shared" si="24"/>
        <v>6UPECCOLA51</v>
      </c>
      <c r="D396" s="27"/>
      <c r="E396" s="28">
        <f>+'CALCULO TARIFAS CC '!$U$45</f>
        <v>0.21917226713789348</v>
      </c>
      <c r="F396" s="29">
        <f t="shared" si="25"/>
        <v>602.02819999999997</v>
      </c>
      <c r="G396" s="291">
        <f t="shared" si="26"/>
        <v>131.94999999999999</v>
      </c>
      <c r="H396" s="211" t="s">
        <v>22</v>
      </c>
      <c r="I396" s="186" t="s">
        <v>410</v>
      </c>
      <c r="J396" s="339">
        <v>602.02819999999997</v>
      </c>
    </row>
    <row r="397" spans="1:10" outlineLevel="1" x14ac:dyDescent="0.35">
      <c r="A397" s="219">
        <f t="shared" si="27"/>
        <v>395</v>
      </c>
      <c r="B397" s="125" t="s">
        <v>14</v>
      </c>
      <c r="C397" s="27" t="str">
        <f t="shared" si="24"/>
        <v>6UPECCOLA63</v>
      </c>
      <c r="D397" s="27"/>
      <c r="E397" s="28">
        <f>+'CALCULO TARIFAS CC '!$U$45</f>
        <v>0.21917226713789348</v>
      </c>
      <c r="F397" s="29">
        <f t="shared" si="25"/>
        <v>142.25149999999999</v>
      </c>
      <c r="G397" s="291">
        <f t="shared" si="26"/>
        <v>31.18</v>
      </c>
      <c r="H397" s="211" t="s">
        <v>22</v>
      </c>
      <c r="I397" s="186" t="s">
        <v>411</v>
      </c>
      <c r="J397" s="339">
        <v>142.25149999999999</v>
      </c>
    </row>
    <row r="398" spans="1:10" outlineLevel="1" x14ac:dyDescent="0.35">
      <c r="A398" s="219">
        <f t="shared" si="27"/>
        <v>396</v>
      </c>
      <c r="B398" s="125" t="s">
        <v>14</v>
      </c>
      <c r="C398" s="27" t="str">
        <f t="shared" si="24"/>
        <v>6UPEDFFOODS</v>
      </c>
      <c r="D398" s="27"/>
      <c r="E398" s="28">
        <f>+'CALCULO TARIFAS CC '!$U$45</f>
        <v>0.21917226713789348</v>
      </c>
      <c r="F398" s="29">
        <f t="shared" si="25"/>
        <v>177.6345</v>
      </c>
      <c r="G398" s="291">
        <f t="shared" si="26"/>
        <v>38.93</v>
      </c>
      <c r="H398" s="211" t="s">
        <v>22</v>
      </c>
      <c r="I398" s="186" t="s">
        <v>412</v>
      </c>
      <c r="J398" s="339">
        <v>177.6345</v>
      </c>
    </row>
    <row r="399" spans="1:10" outlineLevel="1" x14ac:dyDescent="0.35">
      <c r="A399" s="219">
        <f t="shared" si="27"/>
        <v>397</v>
      </c>
      <c r="B399" s="125" t="s">
        <v>14</v>
      </c>
      <c r="C399" s="27" t="str">
        <f t="shared" si="24"/>
        <v>6UPETITEPMA</v>
      </c>
      <c r="D399" s="27"/>
      <c r="E399" s="28">
        <f>+'CALCULO TARIFAS CC '!$U$45</f>
        <v>0.21917226713789348</v>
      </c>
      <c r="F399" s="29">
        <f t="shared" si="25"/>
        <v>316.77460000000002</v>
      </c>
      <c r="G399" s="291">
        <f t="shared" si="26"/>
        <v>69.430000000000007</v>
      </c>
      <c r="H399" s="211" t="s">
        <v>22</v>
      </c>
      <c r="I399" s="186" t="s">
        <v>413</v>
      </c>
      <c r="J399" s="339">
        <v>316.77460000000002</v>
      </c>
    </row>
    <row r="400" spans="1:10" outlineLevel="1" x14ac:dyDescent="0.35">
      <c r="A400" s="219">
        <f t="shared" si="27"/>
        <v>398</v>
      </c>
      <c r="B400" s="125" t="s">
        <v>14</v>
      </c>
      <c r="C400" s="27" t="str">
        <f t="shared" si="24"/>
        <v>6UPETPMA</v>
      </c>
      <c r="D400" s="27"/>
      <c r="E400" s="28">
        <f>+'CALCULO TARIFAS CC '!$U$45</f>
        <v>0.21917226713789348</v>
      </c>
      <c r="F400" s="29">
        <f t="shared" si="25"/>
        <v>128.72630000000001</v>
      </c>
      <c r="G400" s="291">
        <f t="shared" si="26"/>
        <v>28.21</v>
      </c>
      <c r="H400" s="211" t="s">
        <v>22</v>
      </c>
      <c r="I400" s="186" t="s">
        <v>414</v>
      </c>
      <c r="J400" s="339">
        <v>128.72630000000001</v>
      </c>
    </row>
    <row r="401" spans="1:10" outlineLevel="1" x14ac:dyDescent="0.35">
      <c r="A401" s="219">
        <f t="shared" si="27"/>
        <v>399</v>
      </c>
      <c r="B401" s="125" t="s">
        <v>14</v>
      </c>
      <c r="C401" s="27" t="str">
        <f t="shared" si="24"/>
        <v>6UPFOTOC50</v>
      </c>
      <c r="D401" s="27"/>
      <c r="E401" s="28">
        <f>+'CALCULO TARIFAS CC '!$U$45</f>
        <v>0.21917226713789348</v>
      </c>
      <c r="F401" s="29">
        <f t="shared" si="25"/>
        <v>101.0294</v>
      </c>
      <c r="G401" s="291">
        <f t="shared" si="26"/>
        <v>22.14</v>
      </c>
      <c r="H401" s="211" t="s">
        <v>22</v>
      </c>
      <c r="I401" s="186" t="s">
        <v>415</v>
      </c>
      <c r="J401" s="339">
        <v>101.0294</v>
      </c>
    </row>
    <row r="402" spans="1:10" outlineLevel="1" x14ac:dyDescent="0.35">
      <c r="A402" s="219">
        <f t="shared" si="27"/>
        <v>400</v>
      </c>
      <c r="B402" s="125" t="s">
        <v>14</v>
      </c>
      <c r="C402" s="27" t="str">
        <f t="shared" si="24"/>
        <v>6UPFOTOCEN</v>
      </c>
      <c r="D402" s="27"/>
      <c r="E402" s="28">
        <f>+'CALCULO TARIFAS CC '!$U$45</f>
        <v>0.21917226713789348</v>
      </c>
      <c r="F402" s="29">
        <f t="shared" si="25"/>
        <v>50.359200000000001</v>
      </c>
      <c r="G402" s="291">
        <f t="shared" si="26"/>
        <v>11.04</v>
      </c>
      <c r="H402" s="211" t="s">
        <v>22</v>
      </c>
      <c r="I402" s="186" t="s">
        <v>416</v>
      </c>
      <c r="J402" s="339">
        <v>50.359200000000001</v>
      </c>
    </row>
    <row r="403" spans="1:10" outlineLevel="1" x14ac:dyDescent="0.35">
      <c r="A403" s="219">
        <f t="shared" si="27"/>
        <v>401</v>
      </c>
      <c r="B403" s="125" t="s">
        <v>14</v>
      </c>
      <c r="C403" s="27" t="str">
        <f t="shared" si="24"/>
        <v>6UPFOTOMMALL</v>
      </c>
      <c r="D403" s="27"/>
      <c r="E403" s="28">
        <f>+'CALCULO TARIFAS CC '!$U$45</f>
        <v>0.21917226713789348</v>
      </c>
      <c r="F403" s="29">
        <f t="shared" si="25"/>
        <v>29.7317</v>
      </c>
      <c r="G403" s="291">
        <f t="shared" si="26"/>
        <v>6.52</v>
      </c>
      <c r="H403" s="211" t="s">
        <v>22</v>
      </c>
      <c r="I403" s="186" t="s">
        <v>417</v>
      </c>
      <c r="J403" s="339">
        <v>29.7317</v>
      </c>
    </row>
    <row r="404" spans="1:10" outlineLevel="1" x14ac:dyDescent="0.35">
      <c r="A404" s="219">
        <f t="shared" si="27"/>
        <v>402</v>
      </c>
      <c r="B404" s="125" t="s">
        <v>14</v>
      </c>
      <c r="C404" s="27" t="str">
        <f t="shared" si="24"/>
        <v>6UPFOTOZLIB1</v>
      </c>
      <c r="D404" s="27"/>
      <c r="E404" s="28">
        <f>+'CALCULO TARIFAS CC '!$U$45</f>
        <v>0.21917226713789348</v>
      </c>
      <c r="F404" s="29">
        <f t="shared" si="25"/>
        <v>23.6829</v>
      </c>
      <c r="G404" s="291">
        <f t="shared" si="26"/>
        <v>5.19</v>
      </c>
      <c r="H404" s="211" t="s">
        <v>22</v>
      </c>
      <c r="I404" s="186" t="s">
        <v>418</v>
      </c>
      <c r="J404" s="339">
        <v>23.6829</v>
      </c>
    </row>
    <row r="405" spans="1:10" outlineLevel="1" x14ac:dyDescent="0.35">
      <c r="A405" s="219">
        <f t="shared" si="27"/>
        <v>403</v>
      </c>
      <c r="B405" s="125" t="s">
        <v>14</v>
      </c>
      <c r="C405" s="27" t="str">
        <f t="shared" si="24"/>
        <v>6UPGENERALES</v>
      </c>
      <c r="D405" s="27"/>
      <c r="E405" s="28">
        <f>+'CALCULO TARIFAS CC '!$U$45</f>
        <v>0.21917226713789348</v>
      </c>
      <c r="F405" s="29">
        <f t="shared" si="25"/>
        <v>523.56920000000002</v>
      </c>
      <c r="G405" s="291">
        <f t="shared" si="26"/>
        <v>114.75</v>
      </c>
      <c r="H405" s="211" t="s">
        <v>22</v>
      </c>
      <c r="I405" s="186" t="s">
        <v>419</v>
      </c>
      <c r="J405" s="339">
        <v>523.56920000000002</v>
      </c>
    </row>
    <row r="406" spans="1:10" outlineLevel="1" x14ac:dyDescent="0.35">
      <c r="A406" s="219">
        <f t="shared" si="27"/>
        <v>404</v>
      </c>
      <c r="B406" s="125" t="s">
        <v>14</v>
      </c>
      <c r="C406" s="27" t="str">
        <f t="shared" si="24"/>
        <v>6UPHACQUA1</v>
      </c>
      <c r="D406" s="27"/>
      <c r="E406" s="28">
        <f>+'CALCULO TARIFAS CC '!$U$45</f>
        <v>0.21917226713789348</v>
      </c>
      <c r="F406" s="29">
        <f t="shared" si="25"/>
        <v>65.753600000000006</v>
      </c>
      <c r="G406" s="291">
        <f t="shared" si="26"/>
        <v>14.41</v>
      </c>
      <c r="H406" s="211" t="s">
        <v>22</v>
      </c>
      <c r="I406" s="186" t="s">
        <v>420</v>
      </c>
      <c r="J406" s="339">
        <v>65.753600000000006</v>
      </c>
    </row>
    <row r="407" spans="1:10" outlineLevel="1" x14ac:dyDescent="0.35">
      <c r="A407" s="219">
        <f t="shared" si="27"/>
        <v>405</v>
      </c>
      <c r="B407" s="125" t="s">
        <v>14</v>
      </c>
      <c r="C407" s="27" t="str">
        <f t="shared" si="24"/>
        <v>6UPHDREAM</v>
      </c>
      <c r="D407" s="27"/>
      <c r="E407" s="28">
        <f>+'CALCULO TARIFAS CC '!$U$45</f>
        <v>0.21917226713789348</v>
      </c>
      <c r="F407" s="29">
        <f t="shared" si="25"/>
        <v>463.90039999999999</v>
      </c>
      <c r="G407" s="291">
        <f t="shared" si="26"/>
        <v>101.67</v>
      </c>
      <c r="H407" s="211" t="s">
        <v>22</v>
      </c>
      <c r="I407" s="186" t="s">
        <v>421</v>
      </c>
      <c r="J407" s="339">
        <v>463.90039999999999</v>
      </c>
    </row>
    <row r="408" spans="1:10" outlineLevel="1" x14ac:dyDescent="0.35">
      <c r="A408" s="219">
        <f t="shared" si="27"/>
        <v>406</v>
      </c>
      <c r="B408" s="125" t="s">
        <v>14</v>
      </c>
      <c r="C408" s="27" t="str">
        <f t="shared" si="24"/>
        <v>6UPHGLOB78</v>
      </c>
      <c r="D408" s="27"/>
      <c r="E408" s="28">
        <f>+'CALCULO TARIFAS CC '!$U$45</f>
        <v>0.21917226713789348</v>
      </c>
      <c r="F408" s="29">
        <f t="shared" si="25"/>
        <v>122.9563</v>
      </c>
      <c r="G408" s="291">
        <f t="shared" si="26"/>
        <v>26.95</v>
      </c>
      <c r="H408" s="211" t="s">
        <v>22</v>
      </c>
      <c r="I408" s="186" t="s">
        <v>422</v>
      </c>
      <c r="J408" s="339">
        <v>122.9563</v>
      </c>
    </row>
    <row r="409" spans="1:10" outlineLevel="1" x14ac:dyDescent="0.35">
      <c r="A409" s="219">
        <f t="shared" si="27"/>
        <v>407</v>
      </c>
      <c r="B409" s="125" t="s">
        <v>14</v>
      </c>
      <c r="C409" s="27" t="str">
        <f t="shared" si="24"/>
        <v>6UPHLAMALL</v>
      </c>
      <c r="D409" s="27"/>
      <c r="E409" s="28">
        <f>+'CALCULO TARIFAS CC '!$U$45</f>
        <v>0.21917226713789348</v>
      </c>
      <c r="F409" s="29">
        <f t="shared" si="25"/>
        <v>233.11259999999999</v>
      </c>
      <c r="G409" s="291">
        <f t="shared" si="26"/>
        <v>51.09</v>
      </c>
      <c r="H409" s="211" t="s">
        <v>22</v>
      </c>
      <c r="I409" s="186" t="s">
        <v>423</v>
      </c>
      <c r="J409" s="339">
        <v>233.11259999999999</v>
      </c>
    </row>
    <row r="410" spans="1:10" outlineLevel="1" x14ac:dyDescent="0.35">
      <c r="A410" s="219">
        <f t="shared" si="27"/>
        <v>408</v>
      </c>
      <c r="B410" s="125" t="s">
        <v>14</v>
      </c>
      <c r="C410" s="27" t="str">
        <f t="shared" si="24"/>
        <v>6UPHMMALL</v>
      </c>
      <c r="D410" s="27"/>
      <c r="E410" s="28">
        <f>+'CALCULO TARIFAS CC '!$U$45</f>
        <v>0.21917226713789348</v>
      </c>
      <c r="F410" s="29">
        <f t="shared" si="25"/>
        <v>379.85669999999999</v>
      </c>
      <c r="G410" s="291">
        <f t="shared" si="26"/>
        <v>83.25</v>
      </c>
      <c r="H410" s="211" t="s">
        <v>22</v>
      </c>
      <c r="I410" s="186" t="s">
        <v>424</v>
      </c>
      <c r="J410" s="339">
        <v>379.85669999999999</v>
      </c>
    </row>
    <row r="411" spans="1:10" outlineLevel="1" x14ac:dyDescent="0.35">
      <c r="A411" s="219">
        <f t="shared" si="27"/>
        <v>409</v>
      </c>
      <c r="B411" s="125" t="s">
        <v>14</v>
      </c>
      <c r="C411" s="27" t="str">
        <f t="shared" si="24"/>
        <v>6UPHOCBUPLZ</v>
      </c>
      <c r="D411" s="27"/>
      <c r="E411" s="28">
        <f>+'CALCULO TARIFAS CC '!$U$45</f>
        <v>0.21917226713789348</v>
      </c>
      <c r="F411" s="29">
        <f t="shared" si="25"/>
        <v>549.26729999999998</v>
      </c>
      <c r="G411" s="291">
        <f t="shared" si="26"/>
        <v>120.38</v>
      </c>
      <c r="H411" s="211" t="s">
        <v>22</v>
      </c>
      <c r="I411" s="186" t="s">
        <v>425</v>
      </c>
      <c r="J411" s="339">
        <v>549.26729999999998</v>
      </c>
    </row>
    <row r="412" spans="1:10" outlineLevel="1" x14ac:dyDescent="0.35">
      <c r="A412" s="219">
        <f t="shared" si="27"/>
        <v>410</v>
      </c>
      <c r="B412" s="125" t="s">
        <v>14</v>
      </c>
      <c r="C412" s="27" t="str">
        <f t="shared" si="24"/>
        <v>6UPHPANAMAR</v>
      </c>
      <c r="D412" s="27"/>
      <c r="E412" s="28">
        <f>+'CALCULO TARIFAS CC '!$U$45</f>
        <v>0.21917226713789348</v>
      </c>
      <c r="F412" s="29">
        <f t="shared" si="25"/>
        <v>92.037000000000006</v>
      </c>
      <c r="G412" s="291">
        <f t="shared" si="26"/>
        <v>20.170000000000002</v>
      </c>
      <c r="H412" s="211" t="s">
        <v>22</v>
      </c>
      <c r="I412" s="186" t="s">
        <v>426</v>
      </c>
      <c r="J412" s="339">
        <v>92.037000000000006</v>
      </c>
    </row>
    <row r="413" spans="1:10" outlineLevel="1" x14ac:dyDescent="0.35">
      <c r="A413" s="219">
        <f t="shared" si="27"/>
        <v>411</v>
      </c>
      <c r="B413" s="125" t="s">
        <v>14</v>
      </c>
      <c r="C413" s="27" t="str">
        <f t="shared" si="24"/>
        <v>6UPHPEARL</v>
      </c>
      <c r="D413" s="27"/>
      <c r="E413" s="28">
        <f>+'CALCULO TARIFAS CC '!$U$45</f>
        <v>0.21917226713789348</v>
      </c>
      <c r="F413" s="29">
        <f t="shared" si="25"/>
        <v>56.153300000000002</v>
      </c>
      <c r="G413" s="291">
        <f t="shared" si="26"/>
        <v>12.31</v>
      </c>
      <c r="H413" s="211" t="s">
        <v>22</v>
      </c>
      <c r="I413" s="186" t="s">
        <v>427</v>
      </c>
      <c r="J413" s="339">
        <v>56.153300000000002</v>
      </c>
    </row>
    <row r="414" spans="1:10" outlineLevel="1" x14ac:dyDescent="0.35">
      <c r="A414" s="219">
        <f t="shared" si="27"/>
        <v>412</v>
      </c>
      <c r="B414" s="125" t="s">
        <v>14</v>
      </c>
      <c r="C414" s="27" t="str">
        <f t="shared" si="24"/>
        <v>6UPHPESTE</v>
      </c>
      <c r="D414" s="27"/>
      <c r="E414" s="28">
        <f>+'CALCULO TARIFAS CC '!$U$45</f>
        <v>0.21917226713789348</v>
      </c>
      <c r="F414" s="29">
        <f t="shared" si="25"/>
        <v>129.05549999999999</v>
      </c>
      <c r="G414" s="291">
        <f t="shared" si="26"/>
        <v>28.29</v>
      </c>
      <c r="H414" s="211" t="s">
        <v>22</v>
      </c>
      <c r="I414" s="186" t="s">
        <v>428</v>
      </c>
      <c r="J414" s="339">
        <v>129.05549999999999</v>
      </c>
    </row>
    <row r="415" spans="1:10" outlineLevel="1" x14ac:dyDescent="0.35">
      <c r="A415" s="219">
        <f t="shared" si="27"/>
        <v>413</v>
      </c>
      <c r="B415" s="125" t="s">
        <v>14</v>
      </c>
      <c r="C415" s="27" t="str">
        <f t="shared" si="24"/>
        <v>6UPHREGALIA</v>
      </c>
      <c r="D415" s="27"/>
      <c r="E415" s="28">
        <f>+'CALCULO TARIFAS CC '!$U$45</f>
        <v>0.21917226713789348</v>
      </c>
      <c r="F415" s="29">
        <f t="shared" si="25"/>
        <v>59.076599999999999</v>
      </c>
      <c r="G415" s="291">
        <f t="shared" si="26"/>
        <v>12.95</v>
      </c>
      <c r="H415" s="211" t="s">
        <v>22</v>
      </c>
      <c r="I415" s="186" t="s">
        <v>429</v>
      </c>
      <c r="J415" s="339">
        <v>59.076599999999999</v>
      </c>
    </row>
    <row r="416" spans="1:10" outlineLevel="1" x14ac:dyDescent="0.35">
      <c r="A416" s="219">
        <f t="shared" si="27"/>
        <v>414</v>
      </c>
      <c r="B416" s="125" t="s">
        <v>14</v>
      </c>
      <c r="C416" s="27" t="str">
        <f t="shared" si="24"/>
        <v>6UPHTOC71</v>
      </c>
      <c r="D416" s="27"/>
      <c r="E416" s="28">
        <f>+'CALCULO TARIFAS CC '!$U$45</f>
        <v>0.21917226713789348</v>
      </c>
      <c r="F416" s="29">
        <f t="shared" si="25"/>
        <v>2167.3737000000001</v>
      </c>
      <c r="G416" s="291">
        <f t="shared" si="26"/>
        <v>475.03</v>
      </c>
      <c r="H416" s="211" t="s">
        <v>22</v>
      </c>
      <c r="I416" s="186" t="s">
        <v>430</v>
      </c>
      <c r="J416" s="339">
        <v>2167.3737000000001</v>
      </c>
    </row>
    <row r="417" spans="1:10" outlineLevel="1" x14ac:dyDescent="0.35">
      <c r="A417" s="219">
        <f t="shared" si="27"/>
        <v>415</v>
      </c>
      <c r="B417" s="125" t="s">
        <v>14</v>
      </c>
      <c r="C417" s="27" t="str">
        <f t="shared" si="24"/>
        <v>6UPHYCLUB</v>
      </c>
      <c r="D417" s="27"/>
      <c r="E417" s="28">
        <f>+'CALCULO TARIFAS CC '!$U$45</f>
        <v>0.21917226713789348</v>
      </c>
      <c r="F417" s="29">
        <f t="shared" si="25"/>
        <v>93.148600000000002</v>
      </c>
      <c r="G417" s="291">
        <f t="shared" si="26"/>
        <v>20.420000000000002</v>
      </c>
      <c r="H417" s="211" t="s">
        <v>22</v>
      </c>
      <c r="I417" s="186" t="s">
        <v>431</v>
      </c>
      <c r="J417" s="339">
        <v>93.148600000000002</v>
      </c>
    </row>
    <row r="418" spans="1:10" outlineLevel="1" x14ac:dyDescent="0.35">
      <c r="A418" s="219">
        <f t="shared" si="27"/>
        <v>416</v>
      </c>
      <c r="B418" s="125" t="s">
        <v>14</v>
      </c>
      <c r="C418" s="27" t="str">
        <f t="shared" si="24"/>
        <v>6UPISO13</v>
      </c>
      <c r="D418" s="27"/>
      <c r="E418" s="28">
        <f>+'CALCULO TARIFAS CC '!$U$45</f>
        <v>0.21917226713789348</v>
      </c>
      <c r="F418" s="29">
        <f t="shared" si="25"/>
        <v>85.699100000000001</v>
      </c>
      <c r="G418" s="291">
        <f t="shared" si="26"/>
        <v>18.78</v>
      </c>
      <c r="H418" s="211" t="s">
        <v>22</v>
      </c>
      <c r="I418" s="186" t="s">
        <v>432</v>
      </c>
      <c r="J418" s="339">
        <v>85.699100000000001</v>
      </c>
    </row>
    <row r="419" spans="1:10" outlineLevel="1" x14ac:dyDescent="0.35">
      <c r="A419" s="219">
        <f t="shared" si="27"/>
        <v>417</v>
      </c>
      <c r="B419" s="125" t="s">
        <v>14</v>
      </c>
      <c r="C419" s="27" t="str">
        <f t="shared" si="24"/>
        <v>6UPLZFEL</v>
      </c>
      <c r="D419" s="27"/>
      <c r="E419" s="28">
        <f>+'CALCULO TARIFAS CC '!$U$45</f>
        <v>0.21917226713789348</v>
      </c>
      <c r="F419" s="29">
        <f t="shared" si="25"/>
        <v>50.661299999999997</v>
      </c>
      <c r="G419" s="291">
        <f t="shared" si="26"/>
        <v>11.1</v>
      </c>
      <c r="H419" s="211" t="s">
        <v>22</v>
      </c>
      <c r="I419" s="186" t="s">
        <v>909</v>
      </c>
      <c r="J419" s="339">
        <v>50.661299999999997</v>
      </c>
    </row>
    <row r="420" spans="1:10" outlineLevel="1" x14ac:dyDescent="0.35">
      <c r="A420" s="219">
        <f t="shared" si="27"/>
        <v>418</v>
      </c>
      <c r="B420" s="125" t="s">
        <v>14</v>
      </c>
      <c r="C420" s="27" t="str">
        <f t="shared" si="24"/>
        <v>6UPMAR1</v>
      </c>
      <c r="D420" s="27"/>
      <c r="E420" s="28">
        <f>+'CALCULO TARIFAS CC '!$U$45</f>
        <v>0.21917226713789348</v>
      </c>
      <c r="F420" s="29">
        <f t="shared" si="25"/>
        <v>45.751100000000001</v>
      </c>
      <c r="G420" s="291">
        <f t="shared" si="26"/>
        <v>10.029999999999999</v>
      </c>
      <c r="H420" s="211" t="s">
        <v>22</v>
      </c>
      <c r="I420" s="186" t="s">
        <v>433</v>
      </c>
      <c r="J420" s="339">
        <v>45.751100000000001</v>
      </c>
    </row>
    <row r="421" spans="1:10" outlineLevel="1" x14ac:dyDescent="0.35">
      <c r="A421" s="219">
        <f t="shared" si="27"/>
        <v>419</v>
      </c>
      <c r="B421" s="125" t="s">
        <v>14</v>
      </c>
      <c r="C421" s="27" t="str">
        <f t="shared" si="24"/>
        <v>6UPOLYENSA</v>
      </c>
      <c r="D421" s="27"/>
      <c r="E421" s="28">
        <f>+'CALCULO TARIFAS CC '!$U$45</f>
        <v>0.21917226713789348</v>
      </c>
      <c r="F421" s="29">
        <f t="shared" si="25"/>
        <v>103.1103</v>
      </c>
      <c r="G421" s="291">
        <f t="shared" si="26"/>
        <v>22.6</v>
      </c>
      <c r="H421" s="211" t="s">
        <v>22</v>
      </c>
      <c r="I421" s="186" t="s">
        <v>434</v>
      </c>
      <c r="J421" s="339">
        <v>103.1103</v>
      </c>
    </row>
    <row r="422" spans="1:10" outlineLevel="1" x14ac:dyDescent="0.35">
      <c r="A422" s="219">
        <f t="shared" si="27"/>
        <v>420</v>
      </c>
      <c r="B422" s="125" t="s">
        <v>14</v>
      </c>
      <c r="C422" s="27" t="str">
        <f t="shared" si="24"/>
        <v>6UPOTMEN_PS</v>
      </c>
      <c r="D422" s="27"/>
      <c r="E422" s="28">
        <f>+'CALCULO TARIFAS CC '!$U$45</f>
        <v>0.21917226713789348</v>
      </c>
      <c r="F422" s="29">
        <f t="shared" si="25"/>
        <v>2390.2511</v>
      </c>
      <c r="G422" s="291">
        <f t="shared" si="26"/>
        <v>523.88</v>
      </c>
      <c r="H422" s="211" t="s">
        <v>22</v>
      </c>
      <c r="I422" s="186" t="s">
        <v>435</v>
      </c>
      <c r="J422" s="339">
        <v>2390.2511</v>
      </c>
    </row>
    <row r="423" spans="1:10" outlineLevel="1" x14ac:dyDescent="0.35">
      <c r="A423" s="219">
        <f t="shared" si="27"/>
        <v>421</v>
      </c>
      <c r="B423" s="125" t="s">
        <v>14</v>
      </c>
      <c r="C423" s="27" t="str">
        <f t="shared" si="24"/>
        <v>6UPPCBALBOA</v>
      </c>
      <c r="D423" s="27"/>
      <c r="E423" s="28">
        <f>+'CALCULO TARIFAS CC '!$U$45</f>
        <v>0.21917226713789348</v>
      </c>
      <c r="F423" s="29">
        <f t="shared" si="25"/>
        <v>4590.2554</v>
      </c>
      <c r="G423" s="291">
        <f t="shared" si="26"/>
        <v>1006.06</v>
      </c>
      <c r="H423" s="211" t="s">
        <v>22</v>
      </c>
      <c r="I423" s="186" t="s">
        <v>436</v>
      </c>
      <c r="J423" s="339">
        <v>4590.2554</v>
      </c>
    </row>
    <row r="424" spans="1:10" outlineLevel="1" x14ac:dyDescent="0.35">
      <c r="A424" s="219">
        <f t="shared" si="27"/>
        <v>422</v>
      </c>
      <c r="B424" s="125" t="s">
        <v>14</v>
      </c>
      <c r="C424" s="27" t="str">
        <f t="shared" si="24"/>
        <v>6UPPCCRIST</v>
      </c>
      <c r="D424" s="27"/>
      <c r="E424" s="28">
        <f>+'CALCULO TARIFAS CC '!$U$45</f>
        <v>0.21917226713789348</v>
      </c>
      <c r="F424" s="29">
        <f t="shared" si="25"/>
        <v>2815.5178999999998</v>
      </c>
      <c r="G424" s="291">
        <f t="shared" si="26"/>
        <v>617.08000000000004</v>
      </c>
      <c r="H424" s="211" t="s">
        <v>22</v>
      </c>
      <c r="I424" s="186" t="s">
        <v>437</v>
      </c>
      <c r="J424" s="339">
        <v>2815.5178999999998</v>
      </c>
    </row>
    <row r="425" spans="1:10" outlineLevel="1" x14ac:dyDescent="0.35">
      <c r="A425" s="219">
        <f t="shared" si="27"/>
        <v>423</v>
      </c>
      <c r="B425" s="125" t="s">
        <v>14</v>
      </c>
      <c r="C425" s="27" t="str">
        <f t="shared" si="24"/>
        <v>6UPRICEBGOLF</v>
      </c>
      <c r="D425" s="27"/>
      <c r="E425" s="28">
        <f>+'CALCULO TARIFAS CC '!$U$45</f>
        <v>0.21917226713789348</v>
      </c>
      <c r="F425" s="29">
        <f t="shared" si="25"/>
        <v>315.64229999999998</v>
      </c>
      <c r="G425" s="291">
        <f t="shared" si="26"/>
        <v>69.180000000000007</v>
      </c>
      <c r="H425" s="211" t="s">
        <v>22</v>
      </c>
      <c r="I425" s="186" t="s">
        <v>438</v>
      </c>
      <c r="J425" s="339">
        <v>315.64229999999998</v>
      </c>
    </row>
    <row r="426" spans="1:10" outlineLevel="1" x14ac:dyDescent="0.35">
      <c r="A426" s="219">
        <f t="shared" si="27"/>
        <v>424</v>
      </c>
      <c r="B426" s="125" t="s">
        <v>14</v>
      </c>
      <c r="C426" s="27" t="str">
        <f t="shared" si="24"/>
        <v>6UPRICECVERD</v>
      </c>
      <c r="D426" s="27"/>
      <c r="E426" s="28">
        <f>+'CALCULO TARIFAS CC '!$U$45</f>
        <v>0.21917226713789348</v>
      </c>
      <c r="F426" s="29">
        <f t="shared" si="25"/>
        <v>284.08300000000003</v>
      </c>
      <c r="G426" s="291">
        <f t="shared" si="26"/>
        <v>62.26</v>
      </c>
      <c r="H426" s="211" t="s">
        <v>22</v>
      </c>
      <c r="I426" s="186" t="s">
        <v>439</v>
      </c>
      <c r="J426" s="339">
        <v>284.08300000000003</v>
      </c>
    </row>
    <row r="427" spans="1:10" outlineLevel="1" x14ac:dyDescent="0.35">
      <c r="A427" s="219">
        <f t="shared" si="27"/>
        <v>425</v>
      </c>
      <c r="B427" s="125" t="s">
        <v>14</v>
      </c>
      <c r="C427" s="27" t="str">
        <f t="shared" si="24"/>
        <v>6UPRICEMPARK</v>
      </c>
      <c r="D427" s="27"/>
      <c r="E427" s="28">
        <f>+'CALCULO TARIFAS CC '!$U$45</f>
        <v>0.21917226713789348</v>
      </c>
      <c r="F427" s="29">
        <f t="shared" si="25"/>
        <v>235.77099999999999</v>
      </c>
      <c r="G427" s="291">
        <f t="shared" si="26"/>
        <v>51.67</v>
      </c>
      <c r="H427" s="211" t="s">
        <v>22</v>
      </c>
      <c r="I427" s="186" t="s">
        <v>440</v>
      </c>
      <c r="J427" s="339">
        <v>235.77099999999999</v>
      </c>
    </row>
    <row r="428" spans="1:10" outlineLevel="1" x14ac:dyDescent="0.35">
      <c r="A428" s="219">
        <f t="shared" si="27"/>
        <v>426</v>
      </c>
      <c r="B428" s="125" t="s">
        <v>14</v>
      </c>
      <c r="C428" s="27" t="str">
        <f t="shared" si="24"/>
        <v>6UPRICEOADM</v>
      </c>
      <c r="D428" s="27"/>
      <c r="E428" s="28">
        <f>+'CALCULO TARIFAS CC '!$U$45</f>
        <v>0.21917226713789348</v>
      </c>
      <c r="F428" s="29">
        <f t="shared" si="25"/>
        <v>36.543599999999998</v>
      </c>
      <c r="G428" s="291">
        <f t="shared" si="26"/>
        <v>8.01</v>
      </c>
      <c r="H428" s="211" t="s">
        <v>22</v>
      </c>
      <c r="I428" s="186" t="s">
        <v>441</v>
      </c>
      <c r="J428" s="339">
        <v>36.543599999999998</v>
      </c>
    </row>
    <row r="429" spans="1:10" outlineLevel="1" x14ac:dyDescent="0.35">
      <c r="A429" s="219">
        <f t="shared" si="27"/>
        <v>427</v>
      </c>
      <c r="B429" s="125" t="s">
        <v>14</v>
      </c>
      <c r="C429" s="27" t="str">
        <f t="shared" si="24"/>
        <v>6UPRICESANT</v>
      </c>
      <c r="D429" s="27"/>
      <c r="E429" s="28">
        <f>+'CALCULO TARIFAS CC '!$U$45</f>
        <v>0.21917226713789348</v>
      </c>
      <c r="F429" s="29">
        <f t="shared" si="25"/>
        <v>154.75450000000001</v>
      </c>
      <c r="G429" s="291">
        <f t="shared" si="26"/>
        <v>33.92</v>
      </c>
      <c r="H429" s="211" t="s">
        <v>22</v>
      </c>
      <c r="I429" s="186" t="s">
        <v>442</v>
      </c>
      <c r="J429" s="339">
        <v>154.75450000000001</v>
      </c>
    </row>
    <row r="430" spans="1:10" outlineLevel="1" x14ac:dyDescent="0.35">
      <c r="A430" s="219">
        <f t="shared" si="27"/>
        <v>428</v>
      </c>
      <c r="B430" s="125" t="s">
        <v>14</v>
      </c>
      <c r="C430" s="27" t="str">
        <f t="shared" si="24"/>
        <v>6UPRICEVIABR</v>
      </c>
      <c r="D430" s="27"/>
      <c r="E430" s="28">
        <f>+'CALCULO TARIFAS CC '!$U$45</f>
        <v>0.21917226713789348</v>
      </c>
      <c r="F430" s="29">
        <f t="shared" si="25"/>
        <v>316.5883</v>
      </c>
      <c r="G430" s="291">
        <f t="shared" si="26"/>
        <v>69.39</v>
      </c>
      <c r="H430" s="211" t="s">
        <v>22</v>
      </c>
      <c r="I430" s="186" t="s">
        <v>443</v>
      </c>
      <c r="J430" s="339">
        <v>316.5883</v>
      </c>
    </row>
    <row r="431" spans="1:10" outlineLevel="1" x14ac:dyDescent="0.35">
      <c r="A431" s="219">
        <f t="shared" si="27"/>
        <v>429</v>
      </c>
      <c r="B431" s="125" t="s">
        <v>14</v>
      </c>
      <c r="C431" s="27" t="str">
        <f t="shared" si="24"/>
        <v>6UPRICEVILAF</v>
      </c>
      <c r="D431" s="27"/>
      <c r="E431" s="28">
        <f>+'CALCULO TARIFAS CC '!$U$45</f>
        <v>0.21917226713789348</v>
      </c>
      <c r="F431" s="29">
        <f t="shared" si="25"/>
        <v>293.21800000000002</v>
      </c>
      <c r="G431" s="291">
        <f t="shared" si="26"/>
        <v>64.27</v>
      </c>
      <c r="H431" s="211" t="s">
        <v>22</v>
      </c>
      <c r="I431" s="186" t="s">
        <v>444</v>
      </c>
      <c r="J431" s="339">
        <v>293.21800000000002</v>
      </c>
    </row>
    <row r="432" spans="1:10" outlineLevel="1" x14ac:dyDescent="0.35">
      <c r="A432" s="219">
        <f t="shared" si="27"/>
        <v>430</v>
      </c>
      <c r="B432" s="125" t="s">
        <v>14</v>
      </c>
      <c r="C432" s="27" t="str">
        <f t="shared" si="24"/>
        <v>6UPROCARSA</v>
      </c>
      <c r="D432" s="27"/>
      <c r="E432" s="28">
        <f>+'CALCULO TARIFAS CC '!$U$45</f>
        <v>0.21917226713789348</v>
      </c>
      <c r="F432" s="29">
        <f t="shared" si="25"/>
        <v>63.215800000000002</v>
      </c>
      <c r="G432" s="291">
        <f t="shared" si="26"/>
        <v>13.86</v>
      </c>
      <c r="H432" s="211" t="s">
        <v>22</v>
      </c>
      <c r="I432" s="186" t="s">
        <v>445</v>
      </c>
      <c r="J432" s="339">
        <v>63.215800000000002</v>
      </c>
    </row>
    <row r="433" spans="1:10" outlineLevel="1" x14ac:dyDescent="0.35">
      <c r="A433" s="219">
        <f t="shared" si="27"/>
        <v>431</v>
      </c>
      <c r="B433" s="125" t="s">
        <v>14</v>
      </c>
      <c r="C433" s="27" t="str">
        <f t="shared" si="24"/>
        <v>6UPROCINDCAR</v>
      </c>
      <c r="D433" s="27"/>
      <c r="E433" s="28">
        <f>+'CALCULO TARIFAS CC '!$U$45</f>
        <v>0.21917226713789348</v>
      </c>
      <c r="F433" s="29">
        <f t="shared" si="25"/>
        <v>162.58670000000001</v>
      </c>
      <c r="G433" s="291">
        <f t="shared" si="26"/>
        <v>35.630000000000003</v>
      </c>
      <c r="H433" s="211" t="s">
        <v>22</v>
      </c>
      <c r="I433" s="186" t="s">
        <v>446</v>
      </c>
      <c r="J433" s="339">
        <v>162.58670000000001</v>
      </c>
    </row>
    <row r="434" spans="1:10" outlineLevel="1" x14ac:dyDescent="0.35">
      <c r="A434" s="219">
        <f t="shared" si="27"/>
        <v>432</v>
      </c>
      <c r="B434" s="125" t="s">
        <v>14</v>
      </c>
      <c r="C434" s="27" t="str">
        <f t="shared" si="24"/>
        <v>6UPRODHIELO</v>
      </c>
      <c r="D434" s="27"/>
      <c r="E434" s="28">
        <f>+'CALCULO TARIFAS CC '!$U$45</f>
        <v>0.21917226713789348</v>
      </c>
      <c r="F434" s="29">
        <f t="shared" si="25"/>
        <v>483.9058</v>
      </c>
      <c r="G434" s="291">
        <f t="shared" si="26"/>
        <v>106.06</v>
      </c>
      <c r="H434" s="211" t="s">
        <v>22</v>
      </c>
      <c r="I434" s="186" t="s">
        <v>447</v>
      </c>
      <c r="J434" s="339">
        <v>483.9058</v>
      </c>
    </row>
    <row r="435" spans="1:10" outlineLevel="1" x14ac:dyDescent="0.35">
      <c r="A435" s="219">
        <f t="shared" si="27"/>
        <v>433</v>
      </c>
      <c r="B435" s="125" t="s">
        <v>14</v>
      </c>
      <c r="C435" s="27" t="str">
        <f t="shared" si="24"/>
        <v>6UPROLACSA</v>
      </c>
      <c r="D435" s="27"/>
      <c r="E435" s="28">
        <f>+'CALCULO TARIFAS CC '!$U$45</f>
        <v>0.21917226713789348</v>
      </c>
      <c r="F435" s="29">
        <f t="shared" si="25"/>
        <v>198.03270000000001</v>
      </c>
      <c r="G435" s="291">
        <f t="shared" si="26"/>
        <v>43.4</v>
      </c>
      <c r="H435" s="211" t="s">
        <v>22</v>
      </c>
      <c r="I435" s="186" t="s">
        <v>448</v>
      </c>
      <c r="J435" s="339">
        <v>198.03270000000001</v>
      </c>
    </row>
    <row r="436" spans="1:10" outlineLevel="1" x14ac:dyDescent="0.35">
      <c r="A436" s="219">
        <f t="shared" si="27"/>
        <v>434</v>
      </c>
      <c r="B436" s="125" t="s">
        <v>14</v>
      </c>
      <c r="C436" s="27" t="str">
        <f t="shared" si="24"/>
        <v>6UPROLUXSA</v>
      </c>
      <c r="D436" s="27"/>
      <c r="E436" s="28">
        <f>+'CALCULO TARIFAS CC '!$U$45</f>
        <v>0.21917226713789348</v>
      </c>
      <c r="F436" s="29">
        <f t="shared" si="25"/>
        <v>101.5081</v>
      </c>
      <c r="G436" s="291">
        <f t="shared" si="26"/>
        <v>22.25</v>
      </c>
      <c r="H436" s="211" t="s">
        <v>22</v>
      </c>
      <c r="I436" s="186" t="s">
        <v>449</v>
      </c>
      <c r="J436" s="339">
        <v>101.5081</v>
      </c>
    </row>
    <row r="437" spans="1:10" outlineLevel="1" x14ac:dyDescent="0.35">
      <c r="A437" s="219">
        <f t="shared" si="27"/>
        <v>435</v>
      </c>
      <c r="B437" s="125" t="s">
        <v>14</v>
      </c>
      <c r="C437" s="27" t="str">
        <f t="shared" si="24"/>
        <v>6UPROMARINA</v>
      </c>
      <c r="D437" s="27"/>
      <c r="E437" s="28">
        <f>+'CALCULO TARIFAS CC '!$U$45</f>
        <v>0.21917226713789348</v>
      </c>
      <c r="F437" s="29">
        <f t="shared" si="25"/>
        <v>511.3098</v>
      </c>
      <c r="G437" s="291">
        <f t="shared" si="26"/>
        <v>112.06</v>
      </c>
      <c r="H437" s="211" t="s">
        <v>22</v>
      </c>
      <c r="I437" s="186" t="s">
        <v>450</v>
      </c>
      <c r="J437" s="339">
        <v>511.3098</v>
      </c>
    </row>
    <row r="438" spans="1:10" outlineLevel="1" x14ac:dyDescent="0.35">
      <c r="A438" s="219">
        <f t="shared" si="27"/>
        <v>436</v>
      </c>
      <c r="B438" s="125" t="s">
        <v>14</v>
      </c>
      <c r="C438" s="27" t="str">
        <f t="shared" si="24"/>
        <v>6UPROMDOR</v>
      </c>
      <c r="D438" s="27"/>
      <c r="E438" s="28">
        <f>+'CALCULO TARIFAS CC '!$U$45</f>
        <v>0.21917226713789348</v>
      </c>
      <c r="F438" s="29">
        <f t="shared" si="25"/>
        <v>175.68979999999999</v>
      </c>
      <c r="G438" s="291">
        <f t="shared" si="26"/>
        <v>38.51</v>
      </c>
      <c r="H438" s="211" t="s">
        <v>22</v>
      </c>
      <c r="I438" s="186" t="s">
        <v>451</v>
      </c>
      <c r="J438" s="339">
        <v>175.68979999999999</v>
      </c>
    </row>
    <row r="439" spans="1:10" outlineLevel="1" x14ac:dyDescent="0.35">
      <c r="A439" s="219">
        <f t="shared" si="27"/>
        <v>437</v>
      </c>
      <c r="B439" s="125" t="s">
        <v>14</v>
      </c>
      <c r="C439" s="27" t="str">
        <f t="shared" si="24"/>
        <v>6UPROMGTOWER</v>
      </c>
      <c r="D439" s="27"/>
      <c r="E439" s="28">
        <f>+'CALCULO TARIFAS CC '!$U$45</f>
        <v>0.21917226713789348</v>
      </c>
      <c r="F439" s="29">
        <f t="shared" si="25"/>
        <v>350.42919999999998</v>
      </c>
      <c r="G439" s="291">
        <f t="shared" si="26"/>
        <v>76.8</v>
      </c>
      <c r="H439" s="211" t="s">
        <v>22</v>
      </c>
      <c r="I439" s="186" t="s">
        <v>452</v>
      </c>
      <c r="J439" s="339">
        <v>350.42919999999998</v>
      </c>
    </row>
    <row r="440" spans="1:10" outlineLevel="1" x14ac:dyDescent="0.35">
      <c r="A440" s="219">
        <f t="shared" si="27"/>
        <v>438</v>
      </c>
      <c r="B440" s="125" t="s">
        <v>14</v>
      </c>
      <c r="C440" s="27" t="str">
        <f t="shared" si="24"/>
        <v>6UPROSERV97</v>
      </c>
      <c r="D440" s="27"/>
      <c r="E440" s="28">
        <f>+'CALCULO TARIFAS CC '!$U$45</f>
        <v>0.21917226713789348</v>
      </c>
      <c r="F440" s="29">
        <f t="shared" si="25"/>
        <v>198.04490000000001</v>
      </c>
      <c r="G440" s="291">
        <f t="shared" si="26"/>
        <v>43.41</v>
      </c>
      <c r="H440" s="211" t="s">
        <v>22</v>
      </c>
      <c r="I440" s="186" t="s">
        <v>453</v>
      </c>
      <c r="J440" s="339">
        <v>198.04490000000001</v>
      </c>
    </row>
    <row r="441" spans="1:10" outlineLevel="1" x14ac:dyDescent="0.35">
      <c r="A441" s="219">
        <f t="shared" si="27"/>
        <v>439</v>
      </c>
      <c r="B441" s="125" t="s">
        <v>14</v>
      </c>
      <c r="C441" s="27" t="str">
        <f t="shared" si="24"/>
        <v>6UPSAINTTERM</v>
      </c>
      <c r="D441" s="27"/>
      <c r="E441" s="28">
        <f>+'CALCULO TARIFAS CC '!$U$45</f>
        <v>0.21917226713789348</v>
      </c>
      <c r="F441" s="29">
        <f t="shared" si="25"/>
        <v>3768.2437</v>
      </c>
      <c r="G441" s="291">
        <f t="shared" si="26"/>
        <v>825.89</v>
      </c>
      <c r="H441" s="211" t="s">
        <v>22</v>
      </c>
      <c r="I441" s="186" t="s">
        <v>454</v>
      </c>
      <c r="J441" s="339">
        <v>3768.2437</v>
      </c>
    </row>
    <row r="442" spans="1:10" outlineLevel="1" x14ac:dyDescent="0.35">
      <c r="A442" s="219">
        <f t="shared" si="27"/>
        <v>440</v>
      </c>
      <c r="B442" s="125" t="s">
        <v>14</v>
      </c>
      <c r="C442" s="27" t="str">
        <f t="shared" si="24"/>
        <v>6UPSLIBRADA</v>
      </c>
      <c r="D442" s="27"/>
      <c r="E442" s="28">
        <f>+'CALCULO TARIFAS CC '!$U$45</f>
        <v>0.21917226713789348</v>
      </c>
      <c r="F442" s="29">
        <f t="shared" si="25"/>
        <v>168.57669999999999</v>
      </c>
      <c r="G442" s="291">
        <f t="shared" si="26"/>
        <v>36.950000000000003</v>
      </c>
      <c r="H442" s="211" t="s">
        <v>22</v>
      </c>
      <c r="I442" s="186" t="s">
        <v>455</v>
      </c>
      <c r="J442" s="339">
        <v>168.57669999999999</v>
      </c>
    </row>
    <row r="443" spans="1:10" outlineLevel="1" x14ac:dyDescent="0.35">
      <c r="A443" s="219">
        <f t="shared" si="27"/>
        <v>441</v>
      </c>
      <c r="B443" s="125" t="s">
        <v>14</v>
      </c>
      <c r="C443" s="27" t="str">
        <f t="shared" si="24"/>
        <v>6UPTPCAZUL</v>
      </c>
      <c r="D443" s="27"/>
      <c r="E443" s="28">
        <f>+'CALCULO TARIFAS CC '!$U$45</f>
        <v>0.21917226713789348</v>
      </c>
      <c r="F443" s="29">
        <f t="shared" si="25"/>
        <v>138.2877</v>
      </c>
      <c r="G443" s="291">
        <f t="shared" si="26"/>
        <v>30.31</v>
      </c>
      <c r="H443" s="211" t="s">
        <v>22</v>
      </c>
      <c r="I443" s="186" t="s">
        <v>456</v>
      </c>
      <c r="J443" s="339">
        <v>138.2877</v>
      </c>
    </row>
    <row r="444" spans="1:10" outlineLevel="1" x14ac:dyDescent="0.35">
      <c r="A444" s="219">
        <f t="shared" si="27"/>
        <v>442</v>
      </c>
      <c r="B444" s="125" t="s">
        <v>14</v>
      </c>
      <c r="C444" s="27" t="str">
        <f t="shared" si="24"/>
        <v>6UPTPCGL</v>
      </c>
      <c r="D444" s="27"/>
      <c r="E444" s="28">
        <f>+'CALCULO TARIFAS CC '!$U$45</f>
        <v>0.21917226713789348</v>
      </c>
      <c r="F444" s="29">
        <f t="shared" si="25"/>
        <v>1511.5341000000001</v>
      </c>
      <c r="G444" s="291">
        <f t="shared" si="26"/>
        <v>331.29</v>
      </c>
      <c r="H444" s="211" t="s">
        <v>22</v>
      </c>
      <c r="I444" s="186" t="s">
        <v>457</v>
      </c>
      <c r="J444" s="339">
        <v>1511.5341000000001</v>
      </c>
    </row>
    <row r="445" spans="1:10" outlineLevel="1" x14ac:dyDescent="0.35">
      <c r="A445" s="219">
        <f t="shared" si="27"/>
        <v>443</v>
      </c>
      <c r="B445" s="125" t="s">
        <v>14</v>
      </c>
      <c r="C445" s="27" t="str">
        <f t="shared" si="24"/>
        <v>6UPTPPSA</v>
      </c>
      <c r="D445" s="27"/>
      <c r="E445" s="28">
        <f>+'CALCULO TARIFAS CC '!$U$45</f>
        <v>0.21917226713789348</v>
      </c>
      <c r="F445" s="29">
        <f t="shared" si="25"/>
        <v>3644.1462999999999</v>
      </c>
      <c r="G445" s="291">
        <f t="shared" si="26"/>
        <v>798.7</v>
      </c>
      <c r="H445" s="211" t="s">
        <v>22</v>
      </c>
      <c r="I445" s="186" t="s">
        <v>458</v>
      </c>
      <c r="J445" s="339">
        <v>3644.1462999999999</v>
      </c>
    </row>
    <row r="446" spans="1:10" outlineLevel="1" x14ac:dyDescent="0.35">
      <c r="A446" s="219">
        <f t="shared" si="27"/>
        <v>444</v>
      </c>
      <c r="B446" s="125" t="s">
        <v>14</v>
      </c>
      <c r="C446" s="27" t="str">
        <f t="shared" si="24"/>
        <v>6UPTPPSB</v>
      </c>
      <c r="D446" s="27"/>
      <c r="E446" s="28">
        <f>+'CALCULO TARIFAS CC '!$U$45</f>
        <v>0.21917226713789348</v>
      </c>
      <c r="F446" s="29">
        <f t="shared" si="25"/>
        <v>3139.93</v>
      </c>
      <c r="G446" s="291">
        <f t="shared" si="26"/>
        <v>688.19</v>
      </c>
      <c r="H446" s="211" t="s">
        <v>22</v>
      </c>
      <c r="I446" s="186" t="s">
        <v>459</v>
      </c>
      <c r="J446" s="339">
        <v>3139.93</v>
      </c>
    </row>
    <row r="447" spans="1:10" outlineLevel="1" x14ac:dyDescent="0.35">
      <c r="A447" s="219">
        <f t="shared" si="27"/>
        <v>445</v>
      </c>
      <c r="B447" s="125" t="s">
        <v>14</v>
      </c>
      <c r="C447" s="27" t="str">
        <f t="shared" si="24"/>
        <v>6UPURISSIMA</v>
      </c>
      <c r="D447" s="27"/>
      <c r="E447" s="28">
        <f>+'CALCULO TARIFAS CC '!$U$45</f>
        <v>0.21917226713789348</v>
      </c>
      <c r="F447" s="29">
        <f t="shared" si="25"/>
        <v>52.7288</v>
      </c>
      <c r="G447" s="291">
        <f t="shared" si="26"/>
        <v>11.56</v>
      </c>
      <c r="H447" s="211" t="s">
        <v>22</v>
      </c>
      <c r="I447" s="186" t="s">
        <v>460</v>
      </c>
      <c r="J447" s="339">
        <v>52.7288</v>
      </c>
    </row>
    <row r="448" spans="1:10" outlineLevel="1" x14ac:dyDescent="0.35">
      <c r="A448" s="219">
        <f t="shared" si="27"/>
        <v>446</v>
      </c>
      <c r="B448" s="125" t="s">
        <v>14</v>
      </c>
      <c r="C448" s="27" t="str">
        <f t="shared" si="24"/>
        <v>6URAMADA</v>
      </c>
      <c r="D448" s="27"/>
      <c r="E448" s="28">
        <f>+'CALCULO TARIFAS CC '!$U$45</f>
        <v>0.21917226713789348</v>
      </c>
      <c r="F448" s="29">
        <f t="shared" si="25"/>
        <v>150.3733</v>
      </c>
      <c r="G448" s="291">
        <f t="shared" si="26"/>
        <v>32.96</v>
      </c>
      <c r="H448" s="211" t="s">
        <v>22</v>
      </c>
      <c r="I448" s="186" t="s">
        <v>461</v>
      </c>
      <c r="J448" s="339">
        <v>150.3733</v>
      </c>
    </row>
    <row r="449" spans="1:10" outlineLevel="1" x14ac:dyDescent="0.35">
      <c r="A449" s="219">
        <f t="shared" si="27"/>
        <v>447</v>
      </c>
      <c r="B449" s="125" t="s">
        <v>14</v>
      </c>
      <c r="C449" s="27" t="str">
        <f t="shared" si="24"/>
        <v>6UREDEPROSA</v>
      </c>
      <c r="D449" s="27"/>
      <c r="E449" s="28">
        <f>+'CALCULO TARIFAS CC '!$U$45</f>
        <v>0.21917226713789348</v>
      </c>
      <c r="F449" s="29">
        <f t="shared" si="25"/>
        <v>255.49440000000001</v>
      </c>
      <c r="G449" s="291">
        <f t="shared" si="26"/>
        <v>56</v>
      </c>
      <c r="H449" s="211" t="s">
        <v>22</v>
      </c>
      <c r="I449" s="186" t="s">
        <v>462</v>
      </c>
      <c r="J449" s="339">
        <v>255.49440000000001</v>
      </c>
    </row>
    <row r="450" spans="1:10" outlineLevel="1" x14ac:dyDescent="0.35">
      <c r="A450" s="219">
        <f t="shared" si="27"/>
        <v>448</v>
      </c>
      <c r="B450" s="125" t="s">
        <v>14</v>
      </c>
      <c r="C450" s="27" t="str">
        <f t="shared" si="24"/>
        <v>6URETCEN</v>
      </c>
      <c r="D450" s="27"/>
      <c r="E450" s="28">
        <f>+'CALCULO TARIFAS CC '!$U$45</f>
        <v>0.21917226713789348</v>
      </c>
      <c r="F450" s="29">
        <f t="shared" si="25"/>
        <v>1503.5307</v>
      </c>
      <c r="G450" s="291">
        <f t="shared" si="26"/>
        <v>329.53</v>
      </c>
      <c r="H450" s="211" t="s">
        <v>22</v>
      </c>
      <c r="I450" s="186" t="s">
        <v>463</v>
      </c>
      <c r="J450" s="339">
        <v>1503.5307</v>
      </c>
    </row>
    <row r="451" spans="1:10" outlineLevel="1" x14ac:dyDescent="0.35">
      <c r="A451" s="219">
        <f t="shared" si="27"/>
        <v>449</v>
      </c>
      <c r="B451" s="125" t="s">
        <v>14</v>
      </c>
      <c r="C451" s="27" t="str">
        <f t="shared" ref="C451:C514" si="28">UPPER(I451)</f>
        <v>6UREY12OCT</v>
      </c>
      <c r="D451" s="27"/>
      <c r="E451" s="28">
        <f>+'CALCULO TARIFAS CC '!$U$45</f>
        <v>0.21917226713789348</v>
      </c>
      <c r="F451" s="29">
        <f t="shared" ref="F451:F514" si="29">ROUND(J451,4)</f>
        <v>140.68219999999999</v>
      </c>
      <c r="G451" s="291">
        <f t="shared" si="26"/>
        <v>30.83</v>
      </c>
      <c r="H451" s="211" t="s">
        <v>22</v>
      </c>
      <c r="I451" s="186" t="s">
        <v>464</v>
      </c>
      <c r="J451" s="339">
        <v>140.68219999999999</v>
      </c>
    </row>
    <row r="452" spans="1:10" outlineLevel="1" x14ac:dyDescent="0.35">
      <c r="A452" s="219">
        <f t="shared" si="27"/>
        <v>450</v>
      </c>
      <c r="B452" s="125" t="s">
        <v>14</v>
      </c>
      <c r="C452" s="27" t="str">
        <f t="shared" si="28"/>
        <v>6UREY24DIC</v>
      </c>
      <c r="D452" s="27"/>
      <c r="E452" s="28">
        <f>+'CALCULO TARIFAS CC '!$U$45</f>
        <v>0.21917226713789348</v>
      </c>
      <c r="F452" s="29">
        <f t="shared" si="29"/>
        <v>166.5008</v>
      </c>
      <c r="G452" s="291">
        <f t="shared" ref="G452:G515" si="30">ROUND(F452*E452,2)</f>
        <v>36.49</v>
      </c>
      <c r="H452" s="211" t="s">
        <v>22</v>
      </c>
      <c r="I452" s="186" t="s">
        <v>465</v>
      </c>
      <c r="J452" s="339">
        <v>166.5008</v>
      </c>
    </row>
    <row r="453" spans="1:10" outlineLevel="1" x14ac:dyDescent="0.35">
      <c r="A453" s="219">
        <f t="shared" ref="A453:A516" si="31">A452+1</f>
        <v>451</v>
      </c>
      <c r="B453" s="125" t="s">
        <v>14</v>
      </c>
      <c r="C453" s="27" t="str">
        <f t="shared" si="28"/>
        <v>6UREY4ALTOS</v>
      </c>
      <c r="D453" s="27"/>
      <c r="E453" s="28">
        <f>+'CALCULO TARIFAS CC '!$U$45</f>
        <v>0.21917226713789348</v>
      </c>
      <c r="F453" s="29">
        <f t="shared" si="29"/>
        <v>182.52369999999999</v>
      </c>
      <c r="G453" s="291">
        <f t="shared" si="30"/>
        <v>40</v>
      </c>
      <c r="H453" s="211" t="s">
        <v>22</v>
      </c>
      <c r="I453" s="186" t="s">
        <v>466</v>
      </c>
      <c r="J453" s="339">
        <v>182.52369999999999</v>
      </c>
    </row>
    <row r="454" spans="1:10" outlineLevel="1" x14ac:dyDescent="0.35">
      <c r="A454" s="219">
        <f t="shared" si="31"/>
        <v>452</v>
      </c>
      <c r="B454" s="125" t="s">
        <v>14</v>
      </c>
      <c r="C454" s="27" t="str">
        <f t="shared" si="28"/>
        <v>6UREYBGOLF</v>
      </c>
      <c r="D454" s="27"/>
      <c r="E454" s="28">
        <f>+'CALCULO TARIFAS CC '!$U$45</f>
        <v>0.21917226713789348</v>
      </c>
      <c r="F454" s="29">
        <f t="shared" si="29"/>
        <v>128.13990000000001</v>
      </c>
      <c r="G454" s="291">
        <f t="shared" si="30"/>
        <v>28.08</v>
      </c>
      <c r="H454" s="211" t="s">
        <v>22</v>
      </c>
      <c r="I454" s="186" t="s">
        <v>467</v>
      </c>
      <c r="J454" s="339">
        <v>128.13990000000001</v>
      </c>
    </row>
    <row r="455" spans="1:10" outlineLevel="1" x14ac:dyDescent="0.35">
      <c r="A455" s="219">
        <f t="shared" si="31"/>
        <v>453</v>
      </c>
      <c r="B455" s="125" t="s">
        <v>14</v>
      </c>
      <c r="C455" s="27" t="str">
        <f t="shared" si="28"/>
        <v>6UREYBRINOR</v>
      </c>
      <c r="D455" s="27"/>
      <c r="E455" s="28">
        <f>+'CALCULO TARIFAS CC '!$U$45</f>
        <v>0.21917226713789348</v>
      </c>
      <c r="F455" s="29">
        <f t="shared" si="29"/>
        <v>102.7077</v>
      </c>
      <c r="G455" s="291">
        <f t="shared" si="30"/>
        <v>22.51</v>
      </c>
      <c r="H455" s="211" t="s">
        <v>22</v>
      </c>
      <c r="I455" s="186" t="s">
        <v>468</v>
      </c>
      <c r="J455" s="339">
        <v>102.7077</v>
      </c>
    </row>
    <row r="456" spans="1:10" outlineLevel="1" x14ac:dyDescent="0.35">
      <c r="A456" s="219">
        <f t="shared" si="31"/>
        <v>454</v>
      </c>
      <c r="B456" s="125" t="s">
        <v>14</v>
      </c>
      <c r="C456" s="27" t="str">
        <f t="shared" si="28"/>
        <v>6UREYCALLE13</v>
      </c>
      <c r="D456" s="27"/>
      <c r="E456" s="28">
        <f>+'CALCULO TARIFAS CC '!$U$45</f>
        <v>0.21917226713789348</v>
      </c>
      <c r="F456" s="29">
        <f t="shared" si="29"/>
        <v>109.78879999999999</v>
      </c>
      <c r="G456" s="291">
        <f t="shared" si="30"/>
        <v>24.06</v>
      </c>
      <c r="H456" s="211" t="s">
        <v>22</v>
      </c>
      <c r="I456" s="186" t="s">
        <v>469</v>
      </c>
      <c r="J456" s="339">
        <v>109.78879999999999</v>
      </c>
    </row>
    <row r="457" spans="1:10" outlineLevel="1" x14ac:dyDescent="0.35">
      <c r="A457" s="219">
        <f t="shared" si="31"/>
        <v>455</v>
      </c>
      <c r="B457" s="125" t="s">
        <v>14</v>
      </c>
      <c r="C457" s="27" t="str">
        <f t="shared" si="28"/>
        <v>6UREYCALLE50</v>
      </c>
      <c r="D457" s="27"/>
      <c r="E457" s="28">
        <f>+'CALCULO TARIFAS CC '!$U$45</f>
        <v>0.21917226713789348</v>
      </c>
      <c r="F457" s="29">
        <f t="shared" si="29"/>
        <v>234.59</v>
      </c>
      <c r="G457" s="291">
        <f t="shared" si="30"/>
        <v>51.42</v>
      </c>
      <c r="H457" s="211" t="s">
        <v>22</v>
      </c>
      <c r="I457" s="186" t="s">
        <v>470</v>
      </c>
      <c r="J457" s="339">
        <v>234.59</v>
      </c>
    </row>
    <row r="458" spans="1:10" outlineLevel="1" x14ac:dyDescent="0.35">
      <c r="A458" s="219">
        <f t="shared" si="31"/>
        <v>456</v>
      </c>
      <c r="B458" s="125" t="s">
        <v>14</v>
      </c>
      <c r="C458" s="27" t="str">
        <f t="shared" si="28"/>
        <v>6UREYCALLE7</v>
      </c>
      <c r="D458" s="27"/>
      <c r="E458" s="28">
        <f>+'CALCULO TARIFAS CC '!$U$45</f>
        <v>0.21917226713789348</v>
      </c>
      <c r="F458" s="29">
        <f t="shared" si="29"/>
        <v>84.401600000000002</v>
      </c>
      <c r="G458" s="291">
        <f t="shared" si="30"/>
        <v>18.5</v>
      </c>
      <c r="H458" s="211" t="s">
        <v>22</v>
      </c>
      <c r="I458" s="186" t="s">
        <v>471</v>
      </c>
      <c r="J458" s="339">
        <v>84.401600000000002</v>
      </c>
    </row>
    <row r="459" spans="1:10" outlineLevel="1" x14ac:dyDescent="0.35">
      <c r="A459" s="219">
        <f t="shared" si="31"/>
        <v>457</v>
      </c>
      <c r="B459" s="125" t="s">
        <v>14</v>
      </c>
      <c r="C459" s="27" t="str">
        <f t="shared" si="28"/>
        <v>6UREYCENTEN</v>
      </c>
      <c r="D459" s="27"/>
      <c r="E459" s="28">
        <f>+'CALCULO TARIFAS CC '!$U$45</f>
        <v>0.21917226713789348</v>
      </c>
      <c r="F459" s="29">
        <f t="shared" si="29"/>
        <v>223.5419</v>
      </c>
      <c r="G459" s="291">
        <f t="shared" si="30"/>
        <v>48.99</v>
      </c>
      <c r="H459" s="211" t="s">
        <v>22</v>
      </c>
      <c r="I459" s="186" t="s">
        <v>472</v>
      </c>
      <c r="J459" s="339">
        <v>223.5419</v>
      </c>
    </row>
    <row r="460" spans="1:10" outlineLevel="1" x14ac:dyDescent="0.35">
      <c r="A460" s="219">
        <f t="shared" si="31"/>
        <v>458</v>
      </c>
      <c r="B460" s="125" t="s">
        <v>14</v>
      </c>
      <c r="C460" s="27" t="str">
        <f t="shared" si="28"/>
        <v>6UREYCESTE</v>
      </c>
      <c r="D460" s="27"/>
      <c r="E460" s="28">
        <f>+'CALCULO TARIFAS CC '!$U$45</f>
        <v>0.21917226713789348</v>
      </c>
      <c r="F460" s="29">
        <f t="shared" si="29"/>
        <v>293.71030000000002</v>
      </c>
      <c r="G460" s="291">
        <f t="shared" si="30"/>
        <v>64.37</v>
      </c>
      <c r="H460" s="211" t="s">
        <v>22</v>
      </c>
      <c r="I460" s="186" t="s">
        <v>473</v>
      </c>
      <c r="J460" s="339">
        <v>293.71030000000002</v>
      </c>
    </row>
    <row r="461" spans="1:10" outlineLevel="1" x14ac:dyDescent="0.35">
      <c r="A461" s="219">
        <f t="shared" si="31"/>
        <v>459</v>
      </c>
      <c r="B461" s="125" t="s">
        <v>14</v>
      </c>
      <c r="C461" s="27" t="str">
        <f t="shared" si="28"/>
        <v>6UREYCHANIS</v>
      </c>
      <c r="D461" s="27"/>
      <c r="E461" s="28">
        <f>+'CALCULO TARIFAS CC '!$U$45</f>
        <v>0.21917226713789348</v>
      </c>
      <c r="F461" s="29">
        <f t="shared" si="29"/>
        <v>113.1096</v>
      </c>
      <c r="G461" s="291">
        <f t="shared" si="30"/>
        <v>24.79</v>
      </c>
      <c r="H461" s="211" t="s">
        <v>22</v>
      </c>
      <c r="I461" s="186" t="s">
        <v>474</v>
      </c>
      <c r="J461" s="339">
        <v>113.1096</v>
      </c>
    </row>
    <row r="462" spans="1:10" outlineLevel="1" x14ac:dyDescent="0.35">
      <c r="A462" s="219">
        <f t="shared" si="31"/>
        <v>460</v>
      </c>
      <c r="B462" s="125" t="s">
        <v>14</v>
      </c>
      <c r="C462" s="27" t="str">
        <f t="shared" si="28"/>
        <v>6UREYCHORRE</v>
      </c>
      <c r="D462" s="27"/>
      <c r="E462" s="28">
        <f>+'CALCULO TARIFAS CC '!$U$45</f>
        <v>0.21917226713789348</v>
      </c>
      <c r="F462" s="29">
        <f t="shared" si="29"/>
        <v>151.8115</v>
      </c>
      <c r="G462" s="291">
        <f t="shared" si="30"/>
        <v>33.270000000000003</v>
      </c>
      <c r="H462" s="211" t="s">
        <v>22</v>
      </c>
      <c r="I462" s="186" t="s">
        <v>475</v>
      </c>
      <c r="J462" s="339">
        <v>151.8115</v>
      </c>
    </row>
    <row r="463" spans="1:10" outlineLevel="1" x14ac:dyDescent="0.35">
      <c r="A463" s="219">
        <f t="shared" si="31"/>
        <v>461</v>
      </c>
      <c r="B463" s="125" t="s">
        <v>14</v>
      </c>
      <c r="C463" s="27" t="str">
        <f t="shared" si="28"/>
        <v>6UREYCVERDE</v>
      </c>
      <c r="D463" s="27"/>
      <c r="E463" s="28">
        <f>+'CALCULO TARIFAS CC '!$U$45</f>
        <v>0.21917226713789348</v>
      </c>
      <c r="F463" s="29">
        <f t="shared" si="29"/>
        <v>184.67850000000001</v>
      </c>
      <c r="G463" s="291">
        <f t="shared" si="30"/>
        <v>40.479999999999997</v>
      </c>
      <c r="H463" s="211" t="s">
        <v>22</v>
      </c>
      <c r="I463" s="186" t="s">
        <v>476</v>
      </c>
      <c r="J463" s="339">
        <v>184.67850000000001</v>
      </c>
    </row>
    <row r="464" spans="1:10" outlineLevel="1" x14ac:dyDescent="0.35">
      <c r="A464" s="219">
        <f t="shared" si="31"/>
        <v>462</v>
      </c>
      <c r="B464" s="125" t="s">
        <v>14</v>
      </c>
      <c r="C464" s="27" t="str">
        <f t="shared" si="28"/>
        <v>6UREYDORADO</v>
      </c>
      <c r="D464" s="27"/>
      <c r="E464" s="28">
        <f>+'CALCULO TARIFAS CC '!$U$45</f>
        <v>0.21917226713789348</v>
      </c>
      <c r="F464" s="29">
        <f t="shared" si="29"/>
        <v>113.78749999999999</v>
      </c>
      <c r="G464" s="291">
        <f t="shared" si="30"/>
        <v>24.94</v>
      </c>
      <c r="H464" s="211" t="s">
        <v>22</v>
      </c>
      <c r="I464" s="186" t="s">
        <v>477</v>
      </c>
      <c r="J464" s="339">
        <v>113.78749999999999</v>
      </c>
    </row>
    <row r="465" spans="1:10" outlineLevel="1" x14ac:dyDescent="0.35">
      <c r="A465" s="219">
        <f t="shared" si="31"/>
        <v>463</v>
      </c>
      <c r="B465" s="125" t="s">
        <v>14</v>
      </c>
      <c r="C465" s="27" t="str">
        <f t="shared" si="28"/>
        <v>6UREYLEFEVRE</v>
      </c>
      <c r="D465" s="27"/>
      <c r="E465" s="28">
        <f>+'CALCULO TARIFAS CC '!$U$45</f>
        <v>0.21917226713789348</v>
      </c>
      <c r="F465" s="29">
        <f t="shared" si="29"/>
        <v>100.306</v>
      </c>
      <c r="G465" s="291">
        <f t="shared" si="30"/>
        <v>21.98</v>
      </c>
      <c r="H465" s="211" t="s">
        <v>22</v>
      </c>
      <c r="I465" s="186" t="s">
        <v>478</v>
      </c>
      <c r="J465" s="339">
        <v>100.306</v>
      </c>
    </row>
    <row r="466" spans="1:10" outlineLevel="1" x14ac:dyDescent="0.35">
      <c r="A466" s="219">
        <f t="shared" si="31"/>
        <v>464</v>
      </c>
      <c r="B466" s="125" t="s">
        <v>14</v>
      </c>
      <c r="C466" s="27" t="str">
        <f t="shared" si="28"/>
        <v>6UREYMILLA8</v>
      </c>
      <c r="D466" s="27"/>
      <c r="E466" s="28">
        <f>+'CALCULO TARIFAS CC '!$U$45</f>
        <v>0.21917226713789348</v>
      </c>
      <c r="F466" s="29">
        <f t="shared" si="29"/>
        <v>113.0629</v>
      </c>
      <c r="G466" s="291">
        <f t="shared" si="30"/>
        <v>24.78</v>
      </c>
      <c r="H466" s="211" t="s">
        <v>22</v>
      </c>
      <c r="I466" s="186" t="s">
        <v>479</v>
      </c>
      <c r="J466" s="339">
        <v>113.0629</v>
      </c>
    </row>
    <row r="467" spans="1:10" outlineLevel="1" x14ac:dyDescent="0.35">
      <c r="A467" s="219">
        <f t="shared" si="31"/>
        <v>465</v>
      </c>
      <c r="B467" s="125" t="s">
        <v>14</v>
      </c>
      <c r="C467" s="27" t="str">
        <f t="shared" si="28"/>
        <v>6UREYMPCAB</v>
      </c>
      <c r="D467" s="27"/>
      <c r="E467" s="28">
        <f>+'CALCULO TARIFAS CC '!$U$45</f>
        <v>0.21917226713789348</v>
      </c>
      <c r="F467" s="29">
        <f t="shared" si="29"/>
        <v>57.657499999999999</v>
      </c>
      <c r="G467" s="291">
        <f t="shared" si="30"/>
        <v>12.64</v>
      </c>
      <c r="H467" s="211" t="s">
        <v>22</v>
      </c>
      <c r="I467" s="186" t="s">
        <v>480</v>
      </c>
      <c r="J467" s="339">
        <v>57.657499999999999</v>
      </c>
    </row>
    <row r="468" spans="1:10" outlineLevel="1" x14ac:dyDescent="0.35">
      <c r="A468" s="219">
        <f t="shared" si="31"/>
        <v>466</v>
      </c>
      <c r="B468" s="125" t="s">
        <v>14</v>
      </c>
      <c r="C468" s="27" t="str">
        <f t="shared" si="28"/>
        <v>6UREYPARRAIJ</v>
      </c>
      <c r="D468" s="27"/>
      <c r="E468" s="28">
        <f>+'CALCULO TARIFAS CC '!$U$45</f>
        <v>0.21917226713789348</v>
      </c>
      <c r="F468" s="29">
        <f t="shared" si="29"/>
        <v>126.23099999999999</v>
      </c>
      <c r="G468" s="291">
        <f t="shared" si="30"/>
        <v>27.67</v>
      </c>
      <c r="H468" s="211" t="s">
        <v>22</v>
      </c>
      <c r="I468" s="186" t="s">
        <v>481</v>
      </c>
      <c r="J468" s="339">
        <v>126.23099999999999</v>
      </c>
    </row>
    <row r="469" spans="1:10" outlineLevel="1" x14ac:dyDescent="0.35">
      <c r="A469" s="219">
        <f t="shared" si="31"/>
        <v>467</v>
      </c>
      <c r="B469" s="125" t="s">
        <v>14</v>
      </c>
      <c r="C469" s="27" t="str">
        <f t="shared" si="28"/>
        <v>6UREYPASEOAB</v>
      </c>
      <c r="D469" s="27"/>
      <c r="E469" s="28">
        <f>+'CALCULO TARIFAS CC '!$U$45</f>
        <v>0.21917226713789348</v>
      </c>
      <c r="F469" s="29">
        <f t="shared" si="29"/>
        <v>209.32499999999999</v>
      </c>
      <c r="G469" s="291">
        <f t="shared" si="30"/>
        <v>45.88</v>
      </c>
      <c r="H469" s="211" t="s">
        <v>22</v>
      </c>
      <c r="I469" s="186" t="s">
        <v>482</v>
      </c>
      <c r="J469" s="339">
        <v>209.32499999999999</v>
      </c>
    </row>
    <row r="470" spans="1:10" outlineLevel="1" x14ac:dyDescent="0.35">
      <c r="A470" s="219">
        <f t="shared" si="31"/>
        <v>468</v>
      </c>
      <c r="B470" s="125" t="s">
        <v>14</v>
      </c>
      <c r="C470" s="27" t="str">
        <f t="shared" si="28"/>
        <v>6UREYPME</v>
      </c>
      <c r="D470" s="27"/>
      <c r="E470" s="28">
        <f>+'CALCULO TARIFAS CC '!$U$45</f>
        <v>0.21917226713789348</v>
      </c>
      <c r="F470" s="29">
        <f t="shared" si="29"/>
        <v>94.915700000000001</v>
      </c>
      <c r="G470" s="291">
        <f t="shared" si="30"/>
        <v>20.8</v>
      </c>
      <c r="H470" s="211" t="s">
        <v>22</v>
      </c>
      <c r="I470" s="186" t="s">
        <v>483</v>
      </c>
      <c r="J470" s="339">
        <v>94.915700000000001</v>
      </c>
    </row>
    <row r="471" spans="1:10" outlineLevel="1" x14ac:dyDescent="0.35">
      <c r="A471" s="219">
        <f t="shared" si="31"/>
        <v>469</v>
      </c>
      <c r="B471" s="125" t="s">
        <v>14</v>
      </c>
      <c r="C471" s="27" t="str">
        <f t="shared" si="28"/>
        <v>6UREYPVALLE</v>
      </c>
      <c r="D471" s="27"/>
      <c r="E471" s="28">
        <f>+'CALCULO TARIFAS CC '!$U$45</f>
        <v>0.21917226713789348</v>
      </c>
      <c r="F471" s="29">
        <f t="shared" si="29"/>
        <v>60.825200000000002</v>
      </c>
      <c r="G471" s="291">
        <f t="shared" si="30"/>
        <v>13.33</v>
      </c>
      <c r="H471" s="211" t="s">
        <v>22</v>
      </c>
      <c r="I471" s="186" t="s">
        <v>484</v>
      </c>
      <c r="J471" s="339">
        <v>60.825200000000002</v>
      </c>
    </row>
    <row r="472" spans="1:10" outlineLevel="1" x14ac:dyDescent="0.35">
      <c r="A472" s="219">
        <f t="shared" si="31"/>
        <v>470</v>
      </c>
      <c r="B472" s="125" t="s">
        <v>14</v>
      </c>
      <c r="C472" s="27" t="str">
        <f t="shared" si="28"/>
        <v>6UREYSABANI</v>
      </c>
      <c r="D472" s="27"/>
      <c r="E472" s="28">
        <f>+'CALCULO TARIFAS CC '!$U$45</f>
        <v>0.21917226713789348</v>
      </c>
      <c r="F472" s="29">
        <f t="shared" si="29"/>
        <v>125.46550000000001</v>
      </c>
      <c r="G472" s="291">
        <f t="shared" si="30"/>
        <v>27.5</v>
      </c>
      <c r="H472" s="211" t="s">
        <v>22</v>
      </c>
      <c r="I472" s="186" t="s">
        <v>485</v>
      </c>
      <c r="J472" s="339">
        <v>125.46550000000001</v>
      </c>
    </row>
    <row r="473" spans="1:10" outlineLevel="1" x14ac:dyDescent="0.35">
      <c r="A473" s="219">
        <f t="shared" si="31"/>
        <v>471</v>
      </c>
      <c r="B473" s="125" t="s">
        <v>14</v>
      </c>
      <c r="C473" s="27" t="str">
        <f t="shared" si="28"/>
        <v>6UREYSMARIA</v>
      </c>
      <c r="D473" s="27"/>
      <c r="E473" s="28">
        <f>+'CALCULO TARIFAS CC '!$U$45</f>
        <v>0.21917226713789348</v>
      </c>
      <c r="F473" s="29">
        <f t="shared" si="29"/>
        <v>105.4158</v>
      </c>
      <c r="G473" s="291">
        <f t="shared" si="30"/>
        <v>23.1</v>
      </c>
      <c r="H473" s="211" t="s">
        <v>22</v>
      </c>
      <c r="I473" s="186" t="s">
        <v>486</v>
      </c>
      <c r="J473" s="339">
        <v>105.4158</v>
      </c>
    </row>
    <row r="474" spans="1:10" outlineLevel="1" x14ac:dyDescent="0.35">
      <c r="A474" s="219">
        <f t="shared" si="31"/>
        <v>472</v>
      </c>
      <c r="B474" s="125" t="s">
        <v>14</v>
      </c>
      <c r="C474" s="27" t="str">
        <f t="shared" si="28"/>
        <v>6UREYSTGO</v>
      </c>
      <c r="D474" s="27"/>
      <c r="E474" s="28">
        <f>+'CALCULO TARIFAS CC '!$U$45</f>
        <v>0.21917226713789348</v>
      </c>
      <c r="F474" s="29">
        <f t="shared" si="29"/>
        <v>158.26580000000001</v>
      </c>
      <c r="G474" s="291">
        <f t="shared" si="30"/>
        <v>34.69</v>
      </c>
      <c r="H474" s="211" t="s">
        <v>22</v>
      </c>
      <c r="I474" s="186" t="s">
        <v>487</v>
      </c>
      <c r="J474" s="339">
        <v>158.26580000000001</v>
      </c>
    </row>
    <row r="475" spans="1:10" outlineLevel="1" x14ac:dyDescent="0.35">
      <c r="A475" s="219">
        <f t="shared" si="31"/>
        <v>473</v>
      </c>
      <c r="B475" s="125" t="s">
        <v>14</v>
      </c>
      <c r="C475" s="27" t="str">
        <f t="shared" si="28"/>
        <v>6UREYVALEGRE</v>
      </c>
      <c r="D475" s="27"/>
      <c r="E475" s="28">
        <f>+'CALCULO TARIFAS CC '!$U$45</f>
        <v>0.21917226713789348</v>
      </c>
      <c r="F475" s="29">
        <f t="shared" si="29"/>
        <v>99.747100000000003</v>
      </c>
      <c r="G475" s="291">
        <f t="shared" si="30"/>
        <v>21.86</v>
      </c>
      <c r="H475" s="211" t="s">
        <v>22</v>
      </c>
      <c r="I475" s="186" t="s">
        <v>488</v>
      </c>
      <c r="J475" s="339">
        <v>99.747100000000003</v>
      </c>
    </row>
    <row r="476" spans="1:10" outlineLevel="1" x14ac:dyDescent="0.35">
      <c r="A476" s="219">
        <f t="shared" si="31"/>
        <v>474</v>
      </c>
      <c r="B476" s="125" t="s">
        <v>14</v>
      </c>
      <c r="C476" s="27" t="str">
        <f t="shared" si="28"/>
        <v>6UREYVERSAL</v>
      </c>
      <c r="D476" s="27"/>
      <c r="E476" s="28">
        <f>+'CALCULO TARIFAS CC '!$U$45</f>
        <v>0.21917226713789348</v>
      </c>
      <c r="F476" s="29">
        <f t="shared" si="29"/>
        <v>186.84889999999999</v>
      </c>
      <c r="G476" s="291">
        <f t="shared" si="30"/>
        <v>40.950000000000003</v>
      </c>
      <c r="H476" s="211" t="s">
        <v>22</v>
      </c>
      <c r="I476" s="186" t="s">
        <v>489</v>
      </c>
      <c r="J476" s="339">
        <v>186.84889999999999</v>
      </c>
    </row>
    <row r="477" spans="1:10" outlineLevel="1" x14ac:dyDescent="0.35">
      <c r="A477" s="219">
        <f t="shared" si="31"/>
        <v>475</v>
      </c>
      <c r="B477" s="125" t="s">
        <v>14</v>
      </c>
      <c r="C477" s="27" t="str">
        <f t="shared" si="28"/>
        <v>6UREYVESPANA</v>
      </c>
      <c r="D477" s="27"/>
      <c r="E477" s="28">
        <f>+'CALCULO TARIFAS CC '!$U$45</f>
        <v>0.21917226713789348</v>
      </c>
      <c r="F477" s="29">
        <f t="shared" si="29"/>
        <v>186.04759999999999</v>
      </c>
      <c r="G477" s="291">
        <f t="shared" si="30"/>
        <v>40.78</v>
      </c>
      <c r="H477" s="211" t="s">
        <v>22</v>
      </c>
      <c r="I477" s="186" t="s">
        <v>490</v>
      </c>
      <c r="J477" s="339">
        <v>186.04759999999999</v>
      </c>
    </row>
    <row r="478" spans="1:10" outlineLevel="1" x14ac:dyDescent="0.35">
      <c r="A478" s="219">
        <f t="shared" si="31"/>
        <v>476</v>
      </c>
      <c r="B478" s="125" t="s">
        <v>14</v>
      </c>
      <c r="C478" s="27" t="str">
        <f t="shared" si="28"/>
        <v>6UREYVLUCRE</v>
      </c>
      <c r="D478" s="27"/>
      <c r="E478" s="28">
        <f>+'CALCULO TARIFAS CC '!$U$45</f>
        <v>0.21917226713789348</v>
      </c>
      <c r="F478" s="29">
        <f t="shared" si="29"/>
        <v>115.4684</v>
      </c>
      <c r="G478" s="291">
        <f t="shared" si="30"/>
        <v>25.31</v>
      </c>
      <c r="H478" s="211" t="s">
        <v>22</v>
      </c>
      <c r="I478" s="186" t="s">
        <v>491</v>
      </c>
      <c r="J478" s="339">
        <v>115.4684</v>
      </c>
    </row>
    <row r="479" spans="1:10" outlineLevel="1" x14ac:dyDescent="0.35">
      <c r="A479" s="219">
        <f t="shared" si="31"/>
        <v>477</v>
      </c>
      <c r="B479" s="125" t="s">
        <v>14</v>
      </c>
      <c r="C479" s="27" t="str">
        <f t="shared" si="28"/>
        <v>6URODEO</v>
      </c>
      <c r="D479" s="27"/>
      <c r="E479" s="28">
        <f>+'CALCULO TARIFAS CC '!$U$45</f>
        <v>0.21917226713789348</v>
      </c>
      <c r="F479" s="29">
        <f t="shared" si="29"/>
        <v>292.07859999999999</v>
      </c>
      <c r="G479" s="291">
        <f t="shared" si="30"/>
        <v>64.02</v>
      </c>
      <c r="H479" s="211" t="s">
        <v>22</v>
      </c>
      <c r="I479" s="186" t="s">
        <v>492</v>
      </c>
      <c r="J479" s="339">
        <v>292.07859999999999</v>
      </c>
    </row>
    <row r="480" spans="1:10" outlineLevel="1" x14ac:dyDescent="0.35">
      <c r="A480" s="219">
        <f t="shared" si="31"/>
        <v>478</v>
      </c>
      <c r="B480" s="125" t="s">
        <v>14</v>
      </c>
      <c r="C480" s="27" t="str">
        <f t="shared" si="28"/>
        <v>6URSAPLAZA</v>
      </c>
      <c r="D480" s="27"/>
      <c r="E480" s="28">
        <f>+'CALCULO TARIFAS CC '!$U$45</f>
        <v>0.21917226713789348</v>
      </c>
      <c r="F480" s="29">
        <f t="shared" si="29"/>
        <v>278.02809999999999</v>
      </c>
      <c r="G480" s="291">
        <f t="shared" si="30"/>
        <v>60.94</v>
      </c>
      <c r="H480" s="211" t="s">
        <v>22</v>
      </c>
      <c r="I480" s="186" t="s">
        <v>493</v>
      </c>
      <c r="J480" s="339">
        <v>278.02809999999999</v>
      </c>
    </row>
    <row r="481" spans="1:10" outlineLevel="1" x14ac:dyDescent="0.35">
      <c r="A481" s="219">
        <f t="shared" si="31"/>
        <v>479</v>
      </c>
      <c r="B481" s="125" t="s">
        <v>14</v>
      </c>
      <c r="C481" s="27" t="str">
        <f t="shared" si="28"/>
        <v>6URSBGOLF</v>
      </c>
      <c r="D481" s="27"/>
      <c r="E481" s="28">
        <f>+'CALCULO TARIFAS CC '!$U$45</f>
        <v>0.21917226713789348</v>
      </c>
      <c r="F481" s="29">
        <f t="shared" si="29"/>
        <v>329.0865</v>
      </c>
      <c r="G481" s="291">
        <f t="shared" si="30"/>
        <v>72.13</v>
      </c>
      <c r="H481" s="211" t="s">
        <v>22</v>
      </c>
      <c r="I481" s="186" t="s">
        <v>494</v>
      </c>
      <c r="J481" s="339">
        <v>329.0865</v>
      </c>
    </row>
    <row r="482" spans="1:10" outlineLevel="1" x14ac:dyDescent="0.35">
      <c r="A482" s="219">
        <f t="shared" si="31"/>
        <v>480</v>
      </c>
      <c r="B482" s="125" t="s">
        <v>14</v>
      </c>
      <c r="C482" s="27" t="str">
        <f t="shared" si="28"/>
        <v>6URSBVISTA</v>
      </c>
      <c r="D482" s="27"/>
      <c r="E482" s="28">
        <f>+'CALCULO TARIFAS CC '!$U$45</f>
        <v>0.21917226713789348</v>
      </c>
      <c r="F482" s="29">
        <f t="shared" si="29"/>
        <v>298.74990000000003</v>
      </c>
      <c r="G482" s="291">
        <f t="shared" si="30"/>
        <v>65.48</v>
      </c>
      <c r="H482" s="211" t="s">
        <v>22</v>
      </c>
      <c r="I482" s="186" t="s">
        <v>495</v>
      </c>
      <c r="J482" s="339">
        <v>298.74990000000003</v>
      </c>
    </row>
    <row r="483" spans="1:10" outlineLevel="1" x14ac:dyDescent="0.35">
      <c r="A483" s="219">
        <f t="shared" si="31"/>
        <v>481</v>
      </c>
      <c r="B483" s="125" t="s">
        <v>14</v>
      </c>
      <c r="C483" s="27" t="str">
        <f t="shared" si="28"/>
        <v>6URSCESTE</v>
      </c>
      <c r="D483" s="27"/>
      <c r="E483" s="28">
        <f>+'CALCULO TARIFAS CC '!$U$45</f>
        <v>0.21917226713789348</v>
      </c>
      <c r="F483" s="29">
        <f t="shared" si="29"/>
        <v>459.40940000000001</v>
      </c>
      <c r="G483" s="291">
        <f t="shared" si="30"/>
        <v>100.69</v>
      </c>
      <c r="H483" s="211" t="s">
        <v>22</v>
      </c>
      <c r="I483" s="186" t="s">
        <v>496</v>
      </c>
      <c r="J483" s="339">
        <v>459.40940000000001</v>
      </c>
    </row>
    <row r="484" spans="1:10" outlineLevel="1" x14ac:dyDescent="0.35">
      <c r="A484" s="219">
        <f t="shared" si="31"/>
        <v>482</v>
      </c>
      <c r="B484" s="125" t="s">
        <v>14</v>
      </c>
      <c r="C484" s="27" t="str">
        <f t="shared" si="28"/>
        <v>6URSCHITRE</v>
      </c>
      <c r="D484" s="27"/>
      <c r="E484" s="28">
        <f>+'CALCULO TARIFAS CC '!$U$45</f>
        <v>0.21917226713789348</v>
      </c>
      <c r="F484" s="29">
        <f t="shared" si="29"/>
        <v>89.975200000000001</v>
      </c>
      <c r="G484" s="291">
        <f t="shared" si="30"/>
        <v>19.72</v>
      </c>
      <c r="H484" s="211" t="s">
        <v>22</v>
      </c>
      <c r="I484" s="186" t="s">
        <v>497</v>
      </c>
      <c r="J484" s="339">
        <v>89.975200000000001</v>
      </c>
    </row>
    <row r="485" spans="1:10" outlineLevel="1" x14ac:dyDescent="0.35">
      <c r="A485" s="219">
        <f t="shared" si="31"/>
        <v>483</v>
      </c>
      <c r="B485" s="125" t="s">
        <v>14</v>
      </c>
      <c r="C485" s="27" t="str">
        <f t="shared" si="28"/>
        <v>6URSCORONA</v>
      </c>
      <c r="D485" s="27"/>
      <c r="E485" s="28">
        <f>+'CALCULO TARIFAS CC '!$U$45</f>
        <v>0.21917226713789348</v>
      </c>
      <c r="F485" s="29">
        <f t="shared" si="29"/>
        <v>105.11839999999999</v>
      </c>
      <c r="G485" s="291">
        <f t="shared" si="30"/>
        <v>23.04</v>
      </c>
      <c r="H485" s="211" t="s">
        <v>22</v>
      </c>
      <c r="I485" s="186" t="s">
        <v>498</v>
      </c>
      <c r="J485" s="339">
        <v>105.11839999999999</v>
      </c>
    </row>
    <row r="486" spans="1:10" outlineLevel="1" x14ac:dyDescent="0.35">
      <c r="A486" s="219">
        <f t="shared" si="31"/>
        <v>484</v>
      </c>
      <c r="B486" s="125" t="s">
        <v>14</v>
      </c>
      <c r="C486" s="27" t="str">
        <f t="shared" si="28"/>
        <v>6URSHOWARD</v>
      </c>
      <c r="D486" s="27"/>
      <c r="E486" s="28">
        <f>+'CALCULO TARIFAS CC '!$U$45</f>
        <v>0.21917226713789348</v>
      </c>
      <c r="F486" s="29">
        <f t="shared" si="29"/>
        <v>117.2811</v>
      </c>
      <c r="G486" s="291">
        <f t="shared" si="30"/>
        <v>25.7</v>
      </c>
      <c r="H486" s="211" t="s">
        <v>22</v>
      </c>
      <c r="I486" s="186" t="s">
        <v>499</v>
      </c>
      <c r="J486" s="339">
        <v>117.2811</v>
      </c>
    </row>
    <row r="487" spans="1:10" outlineLevel="1" x14ac:dyDescent="0.35">
      <c r="A487" s="219">
        <f t="shared" si="31"/>
        <v>485</v>
      </c>
      <c r="B487" s="125" t="s">
        <v>14</v>
      </c>
      <c r="C487" s="27" t="str">
        <f t="shared" si="28"/>
        <v>6URSMARKET</v>
      </c>
      <c r="D487" s="27"/>
      <c r="E487" s="28">
        <f>+'CALCULO TARIFAS CC '!$U$45</f>
        <v>0.21917226713789348</v>
      </c>
      <c r="F487" s="29">
        <f t="shared" si="29"/>
        <v>234.48910000000001</v>
      </c>
      <c r="G487" s="291">
        <f t="shared" si="30"/>
        <v>51.39</v>
      </c>
      <c r="H487" s="211" t="s">
        <v>22</v>
      </c>
      <c r="I487" s="186" t="s">
        <v>500</v>
      </c>
      <c r="J487" s="339">
        <v>234.48910000000001</v>
      </c>
    </row>
    <row r="488" spans="1:10" outlineLevel="1" x14ac:dyDescent="0.35">
      <c r="A488" s="219">
        <f t="shared" si="31"/>
        <v>486</v>
      </c>
      <c r="B488" s="125" t="s">
        <v>14</v>
      </c>
      <c r="C488" s="27" t="str">
        <f t="shared" si="28"/>
        <v>6URSMPLAZA</v>
      </c>
      <c r="D488" s="27"/>
      <c r="E488" s="28">
        <f>+'CALCULO TARIFAS CC '!$U$45</f>
        <v>0.21917226713789348</v>
      </c>
      <c r="F488" s="29">
        <f t="shared" si="29"/>
        <v>280.15960000000001</v>
      </c>
      <c r="G488" s="291">
        <f t="shared" si="30"/>
        <v>61.4</v>
      </c>
      <c r="H488" s="211" t="s">
        <v>22</v>
      </c>
      <c r="I488" s="186" t="s">
        <v>501</v>
      </c>
      <c r="J488" s="339">
        <v>280.15960000000001</v>
      </c>
    </row>
    <row r="489" spans="1:10" outlineLevel="1" x14ac:dyDescent="0.35">
      <c r="A489" s="219">
        <f t="shared" si="31"/>
        <v>487</v>
      </c>
      <c r="B489" s="125" t="s">
        <v>14</v>
      </c>
      <c r="C489" s="27" t="str">
        <f t="shared" si="28"/>
        <v>6URSPITA</v>
      </c>
      <c r="D489" s="27"/>
      <c r="E489" s="28">
        <f>+'CALCULO TARIFAS CC '!$U$45</f>
        <v>0.21917226713789348</v>
      </c>
      <c r="F489" s="29">
        <f t="shared" si="29"/>
        <v>1223.0808999999999</v>
      </c>
      <c r="G489" s="291">
        <f t="shared" si="30"/>
        <v>268.07</v>
      </c>
      <c r="H489" s="211" t="s">
        <v>22</v>
      </c>
      <c r="I489" s="186" t="s">
        <v>502</v>
      </c>
      <c r="J489" s="339">
        <v>1223.0808999999999</v>
      </c>
    </row>
    <row r="490" spans="1:10" outlineLevel="1" x14ac:dyDescent="0.35">
      <c r="A490" s="219">
        <f t="shared" si="31"/>
        <v>488</v>
      </c>
      <c r="B490" s="125" t="s">
        <v>14</v>
      </c>
      <c r="C490" s="27" t="str">
        <f t="shared" si="28"/>
        <v>6URSTRANS</v>
      </c>
      <c r="D490" s="27"/>
      <c r="E490" s="28">
        <f>+'CALCULO TARIFAS CC '!$U$45</f>
        <v>0.21917226713789348</v>
      </c>
      <c r="F490" s="29">
        <f t="shared" si="29"/>
        <v>816.03330000000005</v>
      </c>
      <c r="G490" s="291">
        <f t="shared" si="30"/>
        <v>178.85</v>
      </c>
      <c r="H490" s="211" t="s">
        <v>22</v>
      </c>
      <c r="I490" s="186" t="s">
        <v>503</v>
      </c>
      <c r="J490" s="339">
        <v>816.03330000000005</v>
      </c>
    </row>
    <row r="491" spans="1:10" outlineLevel="1" x14ac:dyDescent="0.35">
      <c r="A491" s="219">
        <f t="shared" si="31"/>
        <v>489</v>
      </c>
      <c r="B491" s="125" t="s">
        <v>14</v>
      </c>
      <c r="C491" s="27" t="str">
        <f t="shared" si="28"/>
        <v>6URSVERSAL</v>
      </c>
      <c r="D491" s="27"/>
      <c r="E491" s="28">
        <f>+'CALCULO TARIFAS CC '!$U$45</f>
        <v>0.21917226713789348</v>
      </c>
      <c r="F491" s="29">
        <f t="shared" si="29"/>
        <v>156.40190000000001</v>
      </c>
      <c r="G491" s="291">
        <f t="shared" si="30"/>
        <v>34.28</v>
      </c>
      <c r="H491" s="211" t="s">
        <v>22</v>
      </c>
      <c r="I491" s="186" t="s">
        <v>504</v>
      </c>
      <c r="J491" s="339">
        <v>156.40190000000001</v>
      </c>
    </row>
    <row r="492" spans="1:10" outlineLevel="1" x14ac:dyDescent="0.35">
      <c r="A492" s="219">
        <f t="shared" si="31"/>
        <v>490</v>
      </c>
      <c r="B492" s="125" t="s">
        <v>14</v>
      </c>
      <c r="C492" s="27" t="str">
        <f t="shared" si="28"/>
        <v>6US99_ALBRO</v>
      </c>
      <c r="D492" s="27"/>
      <c r="E492" s="28">
        <f>+'CALCULO TARIFAS CC '!$U$45</f>
        <v>0.21917226713789348</v>
      </c>
      <c r="F492" s="29">
        <f t="shared" si="29"/>
        <v>209.00470000000001</v>
      </c>
      <c r="G492" s="291">
        <f t="shared" si="30"/>
        <v>45.81</v>
      </c>
      <c r="H492" s="211" t="s">
        <v>22</v>
      </c>
      <c r="I492" s="186" t="s">
        <v>505</v>
      </c>
      <c r="J492" s="339">
        <v>209.00470000000001</v>
      </c>
    </row>
    <row r="493" spans="1:10" outlineLevel="1" x14ac:dyDescent="0.35">
      <c r="A493" s="219">
        <f t="shared" si="31"/>
        <v>491</v>
      </c>
      <c r="B493" s="125" t="s">
        <v>14</v>
      </c>
      <c r="C493" s="27" t="str">
        <f t="shared" si="28"/>
        <v>6US99_ANDES</v>
      </c>
      <c r="D493" s="27"/>
      <c r="E493" s="28">
        <f>+'CALCULO TARIFAS CC '!$U$45</f>
        <v>0.21917226713789348</v>
      </c>
      <c r="F493" s="29">
        <f t="shared" si="29"/>
        <v>200.95740000000001</v>
      </c>
      <c r="G493" s="291">
        <f t="shared" si="30"/>
        <v>44.04</v>
      </c>
      <c r="H493" s="211" t="s">
        <v>22</v>
      </c>
      <c r="I493" s="186" t="s">
        <v>506</v>
      </c>
      <c r="J493" s="339">
        <v>200.95740000000001</v>
      </c>
    </row>
    <row r="494" spans="1:10" outlineLevel="1" x14ac:dyDescent="0.35">
      <c r="A494" s="219">
        <f t="shared" si="31"/>
        <v>492</v>
      </c>
      <c r="B494" s="125" t="s">
        <v>14</v>
      </c>
      <c r="C494" s="27" t="str">
        <f t="shared" si="28"/>
        <v>6US99_ANDESM</v>
      </c>
      <c r="D494" s="27"/>
      <c r="E494" s="28">
        <f>+'CALCULO TARIFAS CC '!$U$45</f>
        <v>0.21917226713789348</v>
      </c>
      <c r="F494" s="29">
        <f t="shared" si="29"/>
        <v>178.5455</v>
      </c>
      <c r="G494" s="291">
        <f t="shared" si="30"/>
        <v>39.130000000000003</v>
      </c>
      <c r="H494" s="211" t="s">
        <v>22</v>
      </c>
      <c r="I494" s="186" t="s">
        <v>507</v>
      </c>
      <c r="J494" s="339">
        <v>178.5455</v>
      </c>
    </row>
    <row r="495" spans="1:10" outlineLevel="1" x14ac:dyDescent="0.35">
      <c r="A495" s="219">
        <f t="shared" si="31"/>
        <v>493</v>
      </c>
      <c r="B495" s="125" t="s">
        <v>14</v>
      </c>
      <c r="C495" s="27" t="str">
        <f t="shared" si="28"/>
        <v>6US99_ARRAJ</v>
      </c>
      <c r="D495" s="27"/>
      <c r="E495" s="28">
        <f>+'CALCULO TARIFAS CC '!$U$45</f>
        <v>0.21917226713789348</v>
      </c>
      <c r="F495" s="29">
        <f t="shared" si="29"/>
        <v>156.41990000000001</v>
      </c>
      <c r="G495" s="291">
        <f t="shared" si="30"/>
        <v>34.28</v>
      </c>
      <c r="H495" s="211" t="s">
        <v>22</v>
      </c>
      <c r="I495" s="186" t="s">
        <v>508</v>
      </c>
      <c r="J495" s="339">
        <v>156.41990000000001</v>
      </c>
    </row>
    <row r="496" spans="1:10" outlineLevel="1" x14ac:dyDescent="0.35">
      <c r="A496" s="219">
        <f t="shared" si="31"/>
        <v>494</v>
      </c>
      <c r="B496" s="125" t="s">
        <v>14</v>
      </c>
      <c r="C496" s="27" t="str">
        <f t="shared" si="28"/>
        <v>6US99_BGOLF</v>
      </c>
      <c r="D496" s="27"/>
      <c r="E496" s="28">
        <f>+'CALCULO TARIFAS CC '!$U$45</f>
        <v>0.21917226713789348</v>
      </c>
      <c r="F496" s="29">
        <f t="shared" si="29"/>
        <v>161.16669999999999</v>
      </c>
      <c r="G496" s="291">
        <f t="shared" si="30"/>
        <v>35.32</v>
      </c>
      <c r="H496" s="211" t="s">
        <v>22</v>
      </c>
      <c r="I496" s="186" t="s">
        <v>509</v>
      </c>
      <c r="J496" s="339">
        <v>161.16669999999999</v>
      </c>
    </row>
    <row r="497" spans="1:10" outlineLevel="1" x14ac:dyDescent="0.35">
      <c r="A497" s="219">
        <f t="shared" si="31"/>
        <v>495</v>
      </c>
      <c r="B497" s="125" t="s">
        <v>14</v>
      </c>
      <c r="C497" s="27" t="str">
        <f t="shared" si="28"/>
        <v>6US99_BGOLFA</v>
      </c>
      <c r="D497" s="27"/>
      <c r="E497" s="28">
        <f>+'CALCULO TARIFAS CC '!$U$45</f>
        <v>0.21917226713789348</v>
      </c>
      <c r="F497" s="29">
        <f t="shared" si="29"/>
        <v>173.64169999999999</v>
      </c>
      <c r="G497" s="291">
        <f t="shared" si="30"/>
        <v>38.06</v>
      </c>
      <c r="H497" s="211" t="s">
        <v>22</v>
      </c>
      <c r="I497" s="186" t="s">
        <v>510</v>
      </c>
      <c r="J497" s="339">
        <v>173.64169999999999</v>
      </c>
    </row>
    <row r="498" spans="1:10" outlineLevel="1" x14ac:dyDescent="0.35">
      <c r="A498" s="219">
        <f t="shared" si="31"/>
        <v>496</v>
      </c>
      <c r="B498" s="125" t="s">
        <v>14</v>
      </c>
      <c r="C498" s="27" t="str">
        <f t="shared" si="28"/>
        <v>6US99_CABIMA</v>
      </c>
      <c r="D498" s="27"/>
      <c r="E498" s="28">
        <f>+'CALCULO TARIFAS CC '!$U$45</f>
        <v>0.21917226713789348</v>
      </c>
      <c r="F498" s="29">
        <f t="shared" si="29"/>
        <v>236.79050000000001</v>
      </c>
      <c r="G498" s="291">
        <f t="shared" si="30"/>
        <v>51.9</v>
      </c>
      <c r="H498" s="211" t="s">
        <v>22</v>
      </c>
      <c r="I498" s="186" t="s">
        <v>511</v>
      </c>
      <c r="J498" s="339">
        <v>236.79050000000001</v>
      </c>
    </row>
    <row r="499" spans="1:10" outlineLevel="1" x14ac:dyDescent="0.35">
      <c r="A499" s="219">
        <f t="shared" si="31"/>
        <v>497</v>
      </c>
      <c r="B499" s="125" t="s">
        <v>14</v>
      </c>
      <c r="C499" s="27" t="str">
        <f t="shared" si="28"/>
        <v>6US99_CHITRE</v>
      </c>
      <c r="D499" s="27"/>
      <c r="E499" s="28">
        <f>+'CALCULO TARIFAS CC '!$U$45</f>
        <v>0.21917226713789348</v>
      </c>
      <c r="F499" s="29">
        <f t="shared" si="29"/>
        <v>137.03569999999999</v>
      </c>
      <c r="G499" s="291">
        <f t="shared" si="30"/>
        <v>30.03</v>
      </c>
      <c r="H499" s="211" t="s">
        <v>22</v>
      </c>
      <c r="I499" s="186" t="s">
        <v>512</v>
      </c>
      <c r="J499" s="339">
        <v>137.03569999999999</v>
      </c>
    </row>
    <row r="500" spans="1:10" outlineLevel="1" x14ac:dyDescent="0.35">
      <c r="A500" s="219">
        <f t="shared" si="31"/>
        <v>498</v>
      </c>
      <c r="B500" s="125" t="s">
        <v>14</v>
      </c>
      <c r="C500" s="27" t="str">
        <f t="shared" si="28"/>
        <v>6US99_COCO</v>
      </c>
      <c r="D500" s="27"/>
      <c r="E500" s="28">
        <f>+'CALCULO TARIFAS CC '!$U$45</f>
        <v>0.21917226713789348</v>
      </c>
      <c r="F500" s="29">
        <f t="shared" si="29"/>
        <v>186.0915</v>
      </c>
      <c r="G500" s="291">
        <f t="shared" si="30"/>
        <v>40.79</v>
      </c>
      <c r="H500" s="211" t="s">
        <v>22</v>
      </c>
      <c r="I500" s="186" t="s">
        <v>513</v>
      </c>
      <c r="J500" s="339">
        <v>186.0915</v>
      </c>
    </row>
    <row r="501" spans="1:10" outlineLevel="1" x14ac:dyDescent="0.35">
      <c r="A501" s="219">
        <f t="shared" si="31"/>
        <v>499</v>
      </c>
      <c r="B501" s="125" t="s">
        <v>14</v>
      </c>
      <c r="C501" s="27" t="str">
        <f t="shared" si="28"/>
        <v>6US99_COL2K</v>
      </c>
      <c r="D501" s="27"/>
      <c r="E501" s="28">
        <f>+'CALCULO TARIFAS CC '!$U$45</f>
        <v>0.21917226713789348</v>
      </c>
      <c r="F501" s="29">
        <f t="shared" si="29"/>
        <v>146.78540000000001</v>
      </c>
      <c r="G501" s="291">
        <f t="shared" si="30"/>
        <v>32.17</v>
      </c>
      <c r="H501" s="211" t="s">
        <v>22</v>
      </c>
      <c r="I501" s="186" t="s">
        <v>514</v>
      </c>
      <c r="J501" s="339">
        <v>146.78540000000001</v>
      </c>
    </row>
    <row r="502" spans="1:10" outlineLevel="1" x14ac:dyDescent="0.35">
      <c r="A502" s="219">
        <f t="shared" si="31"/>
        <v>500</v>
      </c>
      <c r="B502" s="125" t="s">
        <v>14</v>
      </c>
      <c r="C502" s="27" t="str">
        <f t="shared" si="28"/>
        <v>6US99_COLMAR</v>
      </c>
      <c r="D502" s="27"/>
      <c r="E502" s="28">
        <f>+'CALCULO TARIFAS CC '!$U$45</f>
        <v>0.21917226713789348</v>
      </c>
      <c r="F502" s="29">
        <f t="shared" si="29"/>
        <v>45.402900000000002</v>
      </c>
      <c r="G502" s="291">
        <f t="shared" si="30"/>
        <v>9.9499999999999993</v>
      </c>
      <c r="H502" s="211" t="s">
        <v>22</v>
      </c>
      <c r="I502" s="186" t="s">
        <v>515</v>
      </c>
      <c r="J502" s="339">
        <v>45.402900000000002</v>
      </c>
    </row>
    <row r="503" spans="1:10" outlineLevel="1" x14ac:dyDescent="0.35">
      <c r="A503" s="219">
        <f t="shared" si="31"/>
        <v>501</v>
      </c>
      <c r="B503" s="125" t="s">
        <v>14</v>
      </c>
      <c r="C503" s="27" t="str">
        <f t="shared" si="28"/>
        <v>6US99_CONDA</v>
      </c>
      <c r="D503" s="27"/>
      <c r="E503" s="28">
        <f>+'CALCULO TARIFAS CC '!$U$45</f>
        <v>0.21917226713789348</v>
      </c>
      <c r="F503" s="29">
        <f t="shared" si="29"/>
        <v>142.684</v>
      </c>
      <c r="G503" s="291">
        <f t="shared" si="30"/>
        <v>31.27</v>
      </c>
      <c r="H503" s="211" t="s">
        <v>22</v>
      </c>
      <c r="I503" s="186" t="s">
        <v>516</v>
      </c>
      <c r="J503" s="339">
        <v>142.684</v>
      </c>
    </row>
    <row r="504" spans="1:10" outlineLevel="1" x14ac:dyDescent="0.35">
      <c r="A504" s="219">
        <f t="shared" si="31"/>
        <v>502</v>
      </c>
      <c r="B504" s="125" t="s">
        <v>14</v>
      </c>
      <c r="C504" s="27" t="str">
        <f t="shared" si="28"/>
        <v>6US99_CORON</v>
      </c>
      <c r="D504" s="27"/>
      <c r="E504" s="28">
        <f>+'CALCULO TARIFAS CC '!$U$45</f>
        <v>0.21917226713789348</v>
      </c>
      <c r="F504" s="29">
        <f t="shared" si="29"/>
        <v>109.4843</v>
      </c>
      <c r="G504" s="291">
        <f t="shared" si="30"/>
        <v>24</v>
      </c>
      <c r="H504" s="211" t="s">
        <v>22</v>
      </c>
      <c r="I504" s="186" t="s">
        <v>517</v>
      </c>
      <c r="J504" s="339">
        <v>109.4843</v>
      </c>
    </row>
    <row r="505" spans="1:10" outlineLevel="1" x14ac:dyDescent="0.35">
      <c r="A505" s="219">
        <f t="shared" si="31"/>
        <v>503</v>
      </c>
      <c r="B505" s="125" t="s">
        <v>14</v>
      </c>
      <c r="C505" s="27" t="str">
        <f t="shared" si="28"/>
        <v>6US99_COSTAE</v>
      </c>
      <c r="D505" s="27"/>
      <c r="E505" s="28">
        <f>+'CALCULO TARIFAS CC '!$U$45</f>
        <v>0.21917226713789348</v>
      </c>
      <c r="F505" s="29">
        <f t="shared" si="29"/>
        <v>181.38589999999999</v>
      </c>
      <c r="G505" s="291">
        <f t="shared" si="30"/>
        <v>39.75</v>
      </c>
      <c r="H505" s="211" t="s">
        <v>22</v>
      </c>
      <c r="I505" s="186" t="s">
        <v>518</v>
      </c>
      <c r="J505" s="339">
        <v>181.38589999999999</v>
      </c>
    </row>
    <row r="506" spans="1:10" outlineLevel="1" x14ac:dyDescent="0.35">
      <c r="A506" s="219">
        <f t="shared" si="31"/>
        <v>504</v>
      </c>
      <c r="B506" s="125" t="s">
        <v>14</v>
      </c>
      <c r="C506" s="27" t="str">
        <f t="shared" si="28"/>
        <v>6US99_DONA</v>
      </c>
      <c r="D506" s="27"/>
      <c r="E506" s="28">
        <f>+'CALCULO TARIFAS CC '!$U$45</f>
        <v>0.21917226713789348</v>
      </c>
      <c r="F506" s="29">
        <f t="shared" si="29"/>
        <v>157.12379999999999</v>
      </c>
      <c r="G506" s="291">
        <f t="shared" si="30"/>
        <v>34.44</v>
      </c>
      <c r="H506" s="211" t="s">
        <v>22</v>
      </c>
      <c r="I506" s="186" t="s">
        <v>519</v>
      </c>
      <c r="J506" s="339">
        <v>157.12379999999999</v>
      </c>
    </row>
    <row r="507" spans="1:10" outlineLevel="1" x14ac:dyDescent="0.35">
      <c r="A507" s="219">
        <f t="shared" si="31"/>
        <v>505</v>
      </c>
      <c r="B507" s="125" t="s">
        <v>14</v>
      </c>
      <c r="C507" s="27" t="str">
        <f t="shared" si="28"/>
        <v>6US99_DORADO</v>
      </c>
      <c r="D507" s="27"/>
      <c r="E507" s="28">
        <f>+'CALCULO TARIFAS CC '!$U$45</f>
        <v>0.21917226713789348</v>
      </c>
      <c r="F507" s="29">
        <f t="shared" si="29"/>
        <v>140.3673</v>
      </c>
      <c r="G507" s="291">
        <f t="shared" si="30"/>
        <v>30.76</v>
      </c>
      <c r="H507" s="211" t="s">
        <v>22</v>
      </c>
      <c r="I507" s="186" t="s">
        <v>520</v>
      </c>
      <c r="J507" s="339">
        <v>140.3673</v>
      </c>
    </row>
    <row r="508" spans="1:10" outlineLevel="1" x14ac:dyDescent="0.35">
      <c r="A508" s="219">
        <f t="shared" si="31"/>
        <v>506</v>
      </c>
      <c r="B508" s="125" t="s">
        <v>14</v>
      </c>
      <c r="C508" s="27" t="str">
        <f t="shared" si="28"/>
        <v>6US99_FARO</v>
      </c>
      <c r="D508" s="27"/>
      <c r="E508" s="28">
        <f>+'CALCULO TARIFAS CC '!$U$45</f>
        <v>0.21917226713789348</v>
      </c>
      <c r="F508" s="29">
        <f t="shared" si="29"/>
        <v>119.46510000000001</v>
      </c>
      <c r="G508" s="291">
        <f t="shared" si="30"/>
        <v>26.18</v>
      </c>
      <c r="H508" s="211" t="s">
        <v>22</v>
      </c>
      <c r="I508" s="186" t="s">
        <v>521</v>
      </c>
      <c r="J508" s="339">
        <v>119.46510000000001</v>
      </c>
    </row>
    <row r="509" spans="1:10" outlineLevel="1" x14ac:dyDescent="0.35">
      <c r="A509" s="219">
        <f t="shared" si="31"/>
        <v>507</v>
      </c>
      <c r="B509" s="125" t="s">
        <v>14</v>
      </c>
      <c r="C509" s="27" t="str">
        <f t="shared" si="28"/>
        <v>6US99_MANAN</v>
      </c>
      <c r="D509" s="27"/>
      <c r="E509" s="28">
        <f>+'CALCULO TARIFAS CC '!$U$45</f>
        <v>0.21917226713789348</v>
      </c>
      <c r="F509" s="29">
        <f t="shared" si="29"/>
        <v>167.68440000000001</v>
      </c>
      <c r="G509" s="291">
        <f t="shared" si="30"/>
        <v>36.75</v>
      </c>
      <c r="H509" s="211" t="s">
        <v>22</v>
      </c>
      <c r="I509" s="186" t="s">
        <v>522</v>
      </c>
      <c r="J509" s="339">
        <v>167.68440000000001</v>
      </c>
    </row>
    <row r="510" spans="1:10" outlineLevel="1" x14ac:dyDescent="0.35">
      <c r="A510" s="219">
        <f t="shared" si="31"/>
        <v>508</v>
      </c>
      <c r="B510" s="125" t="s">
        <v>14</v>
      </c>
      <c r="C510" s="27" t="str">
        <f t="shared" si="28"/>
        <v>6US99_MSONA</v>
      </c>
      <c r="D510" s="27"/>
      <c r="E510" s="28">
        <f>+'CALCULO TARIFAS CC '!$U$45</f>
        <v>0.21917226713789348</v>
      </c>
      <c r="F510" s="29">
        <f t="shared" si="29"/>
        <v>71.902600000000007</v>
      </c>
      <c r="G510" s="291">
        <f t="shared" si="30"/>
        <v>15.76</v>
      </c>
      <c r="H510" s="211" t="s">
        <v>22</v>
      </c>
      <c r="I510" s="186" t="s">
        <v>523</v>
      </c>
      <c r="J510" s="339">
        <v>71.902600000000007</v>
      </c>
    </row>
    <row r="511" spans="1:10" outlineLevel="1" x14ac:dyDescent="0.35">
      <c r="A511" s="219">
        <f t="shared" si="31"/>
        <v>509</v>
      </c>
      <c r="B511" s="125" t="s">
        <v>14</v>
      </c>
      <c r="C511" s="27" t="str">
        <f t="shared" si="28"/>
        <v>6US99_ODGCHO</v>
      </c>
      <c r="D511" s="27"/>
      <c r="E511" s="28">
        <f>+'CALCULO TARIFAS CC '!$U$45</f>
        <v>0.21917226713789348</v>
      </c>
      <c r="F511" s="29">
        <f t="shared" si="29"/>
        <v>139.1053</v>
      </c>
      <c r="G511" s="291">
        <f t="shared" si="30"/>
        <v>30.49</v>
      </c>
      <c r="H511" s="211" t="s">
        <v>22</v>
      </c>
      <c r="I511" s="186" t="s">
        <v>524</v>
      </c>
      <c r="J511" s="339">
        <v>139.1053</v>
      </c>
    </row>
    <row r="512" spans="1:10" outlineLevel="1" x14ac:dyDescent="0.35">
      <c r="A512" s="219">
        <f t="shared" si="31"/>
        <v>510</v>
      </c>
      <c r="B512" s="125" t="s">
        <v>14</v>
      </c>
      <c r="C512" s="27" t="str">
        <f t="shared" si="28"/>
        <v>6US99_PENON</v>
      </c>
      <c r="D512" s="27"/>
      <c r="E512" s="28">
        <f>+'CALCULO TARIFAS CC '!$U$45</f>
        <v>0.21917226713789348</v>
      </c>
      <c r="F512" s="29">
        <f t="shared" si="29"/>
        <v>137.4897</v>
      </c>
      <c r="G512" s="291">
        <f t="shared" si="30"/>
        <v>30.13</v>
      </c>
      <c r="H512" s="211" t="s">
        <v>22</v>
      </c>
      <c r="I512" s="186" t="s">
        <v>525</v>
      </c>
      <c r="J512" s="339">
        <v>137.4897</v>
      </c>
    </row>
    <row r="513" spans="1:10" outlineLevel="1" x14ac:dyDescent="0.35">
      <c r="A513" s="219">
        <f t="shared" si="31"/>
        <v>511</v>
      </c>
      <c r="B513" s="125" t="s">
        <v>14</v>
      </c>
      <c r="C513" s="27" t="str">
        <f t="shared" si="28"/>
        <v>6US99_PORTO</v>
      </c>
      <c r="D513" s="27"/>
      <c r="E513" s="28">
        <f>+'CALCULO TARIFAS CC '!$U$45</f>
        <v>0.21917226713789348</v>
      </c>
      <c r="F513" s="29">
        <f t="shared" si="29"/>
        <v>157.5574</v>
      </c>
      <c r="G513" s="291">
        <f t="shared" si="30"/>
        <v>34.53</v>
      </c>
      <c r="H513" s="211" t="s">
        <v>22</v>
      </c>
      <c r="I513" s="186" t="s">
        <v>526</v>
      </c>
      <c r="J513" s="339">
        <v>157.5574</v>
      </c>
    </row>
    <row r="514" spans="1:10" outlineLevel="1" x14ac:dyDescent="0.35">
      <c r="A514" s="219">
        <f t="shared" si="31"/>
        <v>512</v>
      </c>
      <c r="B514" s="125" t="s">
        <v>14</v>
      </c>
      <c r="C514" s="27" t="str">
        <f t="shared" si="28"/>
        <v>6US99_PTAPAC</v>
      </c>
      <c r="D514" s="27"/>
      <c r="E514" s="28">
        <f>+'CALCULO TARIFAS CC '!$U$45</f>
        <v>0.21917226713789348</v>
      </c>
      <c r="F514" s="29">
        <f t="shared" si="29"/>
        <v>181.48400000000001</v>
      </c>
      <c r="G514" s="291">
        <f t="shared" si="30"/>
        <v>39.78</v>
      </c>
      <c r="H514" s="211" t="s">
        <v>22</v>
      </c>
      <c r="I514" s="186" t="s">
        <v>527</v>
      </c>
      <c r="J514" s="339">
        <v>181.48400000000001</v>
      </c>
    </row>
    <row r="515" spans="1:10" outlineLevel="1" x14ac:dyDescent="0.35">
      <c r="A515" s="219">
        <f t="shared" si="31"/>
        <v>513</v>
      </c>
      <c r="B515" s="125" t="s">
        <v>14</v>
      </c>
      <c r="C515" s="27" t="str">
        <f t="shared" ref="C515:C578" si="32">UPPER(I515)</f>
        <v>6US99_PTOESC</v>
      </c>
      <c r="D515" s="27"/>
      <c r="E515" s="28">
        <f>+'CALCULO TARIFAS CC '!$U$45</f>
        <v>0.21917226713789348</v>
      </c>
      <c r="F515" s="29">
        <f t="shared" ref="F515:F578" si="33">ROUND(J515,4)</f>
        <v>176.49510000000001</v>
      </c>
      <c r="G515" s="291">
        <f t="shared" si="30"/>
        <v>38.68</v>
      </c>
      <c r="H515" s="211" t="s">
        <v>22</v>
      </c>
      <c r="I515" s="186" t="s">
        <v>528</v>
      </c>
      <c r="J515" s="339">
        <v>176.49510000000001</v>
      </c>
    </row>
    <row r="516" spans="1:10" outlineLevel="1" x14ac:dyDescent="0.35">
      <c r="A516" s="219">
        <f t="shared" si="31"/>
        <v>514</v>
      </c>
      <c r="B516" s="125" t="s">
        <v>14</v>
      </c>
      <c r="C516" s="27" t="str">
        <f t="shared" si="32"/>
        <v>6US99_PUEBLO</v>
      </c>
      <c r="D516" s="27"/>
      <c r="E516" s="28">
        <f>+'CALCULO TARIFAS CC '!$U$45</f>
        <v>0.21917226713789348</v>
      </c>
      <c r="F516" s="29">
        <f t="shared" si="33"/>
        <v>184.45679999999999</v>
      </c>
      <c r="G516" s="291">
        <f t="shared" ref="G516:G579" si="34">ROUND(F516*E516,2)</f>
        <v>40.43</v>
      </c>
      <c r="H516" s="211" t="s">
        <v>22</v>
      </c>
      <c r="I516" s="186" t="s">
        <v>529</v>
      </c>
      <c r="J516" s="339">
        <v>184.45679999999999</v>
      </c>
    </row>
    <row r="517" spans="1:10" outlineLevel="1" x14ac:dyDescent="0.35">
      <c r="A517" s="219">
        <f t="shared" ref="A517:A580" si="35">A516+1</f>
        <v>515</v>
      </c>
      <c r="B517" s="125" t="s">
        <v>14</v>
      </c>
      <c r="C517" s="27" t="str">
        <f t="shared" si="32"/>
        <v>6US99_PZACAR</v>
      </c>
      <c r="D517" s="27"/>
      <c r="E517" s="28">
        <f>+'CALCULO TARIFAS CC '!$U$45</f>
        <v>0.21917226713789348</v>
      </c>
      <c r="F517" s="29">
        <f t="shared" si="33"/>
        <v>84.961299999999994</v>
      </c>
      <c r="G517" s="291">
        <f t="shared" si="34"/>
        <v>18.62</v>
      </c>
      <c r="H517" s="211" t="s">
        <v>22</v>
      </c>
      <c r="I517" s="186" t="s">
        <v>530</v>
      </c>
      <c r="J517" s="339">
        <v>84.961299999999994</v>
      </c>
    </row>
    <row r="518" spans="1:10" outlineLevel="1" x14ac:dyDescent="0.35">
      <c r="A518" s="219">
        <f t="shared" si="35"/>
        <v>516</v>
      </c>
      <c r="B518" s="125" t="s">
        <v>14</v>
      </c>
      <c r="C518" s="27" t="str">
        <f t="shared" si="32"/>
        <v>6US99_PZAIT</v>
      </c>
      <c r="D518" s="27"/>
      <c r="E518" s="28">
        <f>+'CALCULO TARIFAS CC '!$U$45</f>
        <v>0.21917226713789348</v>
      </c>
      <c r="F518" s="29">
        <f t="shared" si="33"/>
        <v>133.23779999999999</v>
      </c>
      <c r="G518" s="291">
        <f t="shared" si="34"/>
        <v>29.2</v>
      </c>
      <c r="H518" s="211" t="s">
        <v>22</v>
      </c>
      <c r="I518" s="186" t="s">
        <v>531</v>
      </c>
      <c r="J518" s="339">
        <v>133.23779999999999</v>
      </c>
    </row>
    <row r="519" spans="1:10" outlineLevel="1" x14ac:dyDescent="0.35">
      <c r="A519" s="219">
        <f t="shared" si="35"/>
        <v>517</v>
      </c>
      <c r="B519" s="125" t="s">
        <v>14</v>
      </c>
      <c r="C519" s="27" t="str">
        <f t="shared" si="32"/>
        <v>6US99_PZATOC</v>
      </c>
      <c r="D519" s="27"/>
      <c r="E519" s="28">
        <f>+'CALCULO TARIFAS CC '!$U$45</f>
        <v>0.21917226713789348</v>
      </c>
      <c r="F519" s="29">
        <f t="shared" si="33"/>
        <v>151.06700000000001</v>
      </c>
      <c r="G519" s="291">
        <f t="shared" si="34"/>
        <v>33.11</v>
      </c>
      <c r="H519" s="211" t="s">
        <v>22</v>
      </c>
      <c r="I519" s="186" t="s">
        <v>532</v>
      </c>
      <c r="J519" s="339">
        <v>151.06700000000001</v>
      </c>
    </row>
    <row r="520" spans="1:10" outlineLevel="1" x14ac:dyDescent="0.35">
      <c r="A520" s="219">
        <f t="shared" si="35"/>
        <v>518</v>
      </c>
      <c r="B520" s="125" t="s">
        <v>14</v>
      </c>
      <c r="C520" s="27" t="str">
        <f t="shared" si="32"/>
        <v>6US99_RHATO</v>
      </c>
      <c r="D520" s="27"/>
      <c r="E520" s="28">
        <f>+'CALCULO TARIFAS CC '!$U$45</f>
        <v>0.21917226713789348</v>
      </c>
      <c r="F520" s="29">
        <f t="shared" si="33"/>
        <v>184.71719999999999</v>
      </c>
      <c r="G520" s="291">
        <f t="shared" si="34"/>
        <v>40.479999999999997</v>
      </c>
      <c r="H520" s="211" t="s">
        <v>22</v>
      </c>
      <c r="I520" s="186" t="s">
        <v>533</v>
      </c>
      <c r="J520" s="339">
        <v>184.71719999999999</v>
      </c>
    </row>
    <row r="521" spans="1:10" outlineLevel="1" x14ac:dyDescent="0.35">
      <c r="A521" s="219">
        <f t="shared" si="35"/>
        <v>519</v>
      </c>
      <c r="B521" s="125" t="s">
        <v>14</v>
      </c>
      <c r="C521" s="27" t="str">
        <f t="shared" si="32"/>
        <v>6US99_RMAR</v>
      </c>
      <c r="D521" s="27"/>
      <c r="E521" s="28">
        <f>+'CALCULO TARIFAS CC '!$U$45</f>
        <v>0.21917226713789348</v>
      </c>
      <c r="F521" s="29">
        <f t="shared" si="33"/>
        <v>478.35469999999998</v>
      </c>
      <c r="G521" s="291">
        <f t="shared" si="34"/>
        <v>104.84</v>
      </c>
      <c r="H521" s="211" t="s">
        <v>22</v>
      </c>
      <c r="I521" s="186" t="s">
        <v>534</v>
      </c>
      <c r="J521" s="339">
        <v>478.35469999999998</v>
      </c>
    </row>
    <row r="522" spans="1:10" outlineLevel="1" x14ac:dyDescent="0.35">
      <c r="A522" s="219">
        <f t="shared" si="35"/>
        <v>520</v>
      </c>
      <c r="B522" s="125" t="s">
        <v>14</v>
      </c>
      <c r="C522" s="27" t="str">
        <f t="shared" si="32"/>
        <v>6US99_SABANI</v>
      </c>
      <c r="D522" s="27"/>
      <c r="E522" s="28">
        <f>+'CALCULO TARIFAS CC '!$U$45</f>
        <v>0.21917226713789348</v>
      </c>
      <c r="F522" s="29">
        <f t="shared" si="33"/>
        <v>138.40440000000001</v>
      </c>
      <c r="G522" s="291">
        <f t="shared" si="34"/>
        <v>30.33</v>
      </c>
      <c r="H522" s="211" t="s">
        <v>22</v>
      </c>
      <c r="I522" s="186" t="s">
        <v>535</v>
      </c>
      <c r="J522" s="339">
        <v>138.40440000000001</v>
      </c>
    </row>
    <row r="523" spans="1:10" outlineLevel="1" x14ac:dyDescent="0.35">
      <c r="A523" s="219">
        <f t="shared" si="35"/>
        <v>521</v>
      </c>
      <c r="B523" s="125" t="s">
        <v>14</v>
      </c>
      <c r="C523" s="27" t="str">
        <f t="shared" si="32"/>
        <v>6US99_SANFCO</v>
      </c>
      <c r="D523" s="27"/>
      <c r="E523" s="28">
        <f>+'CALCULO TARIFAS CC '!$U$45</f>
        <v>0.21917226713789348</v>
      </c>
      <c r="F523" s="29">
        <f t="shared" si="33"/>
        <v>144.40459999999999</v>
      </c>
      <c r="G523" s="291">
        <f t="shared" si="34"/>
        <v>31.65</v>
      </c>
      <c r="H523" s="211" t="s">
        <v>22</v>
      </c>
      <c r="I523" s="186" t="s">
        <v>536</v>
      </c>
      <c r="J523" s="339">
        <v>144.40459999999999</v>
      </c>
    </row>
    <row r="524" spans="1:10" outlineLevel="1" x14ac:dyDescent="0.35">
      <c r="A524" s="219">
        <f t="shared" si="35"/>
        <v>522</v>
      </c>
      <c r="B524" s="125" t="s">
        <v>14</v>
      </c>
      <c r="C524" s="27" t="str">
        <f t="shared" si="32"/>
        <v>6US99_SANTI</v>
      </c>
      <c r="D524" s="27"/>
      <c r="E524" s="28">
        <f>+'CALCULO TARIFAS CC '!$U$45</f>
        <v>0.21917226713789348</v>
      </c>
      <c r="F524" s="29">
        <f t="shared" si="33"/>
        <v>152.8896</v>
      </c>
      <c r="G524" s="291">
        <f t="shared" si="34"/>
        <v>33.51</v>
      </c>
      <c r="H524" s="211" t="s">
        <v>22</v>
      </c>
      <c r="I524" s="186" t="s">
        <v>537</v>
      </c>
      <c r="J524" s="339">
        <v>152.8896</v>
      </c>
    </row>
    <row r="525" spans="1:10" outlineLevel="1" x14ac:dyDescent="0.35">
      <c r="A525" s="219">
        <f t="shared" si="35"/>
        <v>523</v>
      </c>
      <c r="B525" s="125" t="s">
        <v>14</v>
      </c>
      <c r="C525" s="27" t="str">
        <f t="shared" si="32"/>
        <v>6US99_TMUER</v>
      </c>
      <c r="D525" s="27"/>
      <c r="E525" s="28">
        <f>+'CALCULO TARIFAS CC '!$U$45</f>
        <v>0.21917226713789348</v>
      </c>
      <c r="F525" s="29">
        <f t="shared" si="33"/>
        <v>184.6994</v>
      </c>
      <c r="G525" s="291">
        <f t="shared" si="34"/>
        <v>40.479999999999997</v>
      </c>
      <c r="H525" s="211" t="s">
        <v>22</v>
      </c>
      <c r="I525" s="186" t="s">
        <v>538</v>
      </c>
      <c r="J525" s="339">
        <v>184.6994</v>
      </c>
    </row>
    <row r="526" spans="1:10" outlineLevel="1" x14ac:dyDescent="0.35">
      <c r="A526" s="219">
        <f t="shared" si="35"/>
        <v>524</v>
      </c>
      <c r="B526" s="125" t="s">
        <v>14</v>
      </c>
      <c r="C526" s="27" t="str">
        <f t="shared" si="32"/>
        <v>6US99_VACAM</v>
      </c>
      <c r="D526" s="27"/>
      <c r="E526" s="28">
        <f>+'CALCULO TARIFAS CC '!$U$45</f>
        <v>0.21917226713789348</v>
      </c>
      <c r="F526" s="29">
        <f t="shared" si="33"/>
        <v>159.9957</v>
      </c>
      <c r="G526" s="291">
        <f t="shared" si="34"/>
        <v>35.07</v>
      </c>
      <c r="H526" s="211" t="s">
        <v>22</v>
      </c>
      <c r="I526" s="186" t="s">
        <v>539</v>
      </c>
      <c r="J526" s="339">
        <v>159.9957</v>
      </c>
    </row>
    <row r="527" spans="1:10" outlineLevel="1" x14ac:dyDescent="0.35">
      <c r="A527" s="219">
        <f t="shared" si="35"/>
        <v>525</v>
      </c>
      <c r="B527" s="125" t="s">
        <v>14</v>
      </c>
      <c r="C527" s="27" t="str">
        <f t="shared" si="32"/>
        <v>6US99_VHERM</v>
      </c>
      <c r="D527" s="27"/>
      <c r="E527" s="28">
        <f>+'CALCULO TARIFAS CC '!$U$45</f>
        <v>0.21917226713789348</v>
      </c>
      <c r="F527" s="29">
        <f t="shared" si="33"/>
        <v>115.3682</v>
      </c>
      <c r="G527" s="291">
        <f t="shared" si="34"/>
        <v>25.29</v>
      </c>
      <c r="H527" s="211" t="s">
        <v>22</v>
      </c>
      <c r="I527" s="186" t="s">
        <v>540</v>
      </c>
      <c r="J527" s="339">
        <v>115.3682</v>
      </c>
    </row>
    <row r="528" spans="1:10" outlineLevel="1" x14ac:dyDescent="0.35">
      <c r="A528" s="219">
        <f t="shared" si="35"/>
        <v>526</v>
      </c>
      <c r="B528" s="125" t="s">
        <v>14</v>
      </c>
      <c r="C528" s="27" t="str">
        <f t="shared" si="32"/>
        <v>6US99_VLUCRE</v>
      </c>
      <c r="D528" s="27"/>
      <c r="E528" s="28">
        <f>+'CALCULO TARIFAS CC '!$U$45</f>
        <v>0.21917226713789348</v>
      </c>
      <c r="F528" s="29">
        <f t="shared" si="33"/>
        <v>165.51900000000001</v>
      </c>
      <c r="G528" s="291">
        <f t="shared" si="34"/>
        <v>36.28</v>
      </c>
      <c r="H528" s="211" t="s">
        <v>22</v>
      </c>
      <c r="I528" s="186" t="s">
        <v>541</v>
      </c>
      <c r="J528" s="339">
        <v>165.51900000000001</v>
      </c>
    </row>
    <row r="529" spans="1:10" outlineLevel="1" x14ac:dyDescent="0.35">
      <c r="A529" s="219">
        <f t="shared" si="35"/>
        <v>527</v>
      </c>
      <c r="B529" s="125" t="s">
        <v>14</v>
      </c>
      <c r="C529" s="27" t="str">
        <f t="shared" si="32"/>
        <v>6US99_VPORR</v>
      </c>
      <c r="D529" s="27"/>
      <c r="E529" s="28">
        <f>+'CALCULO TARIFAS CC '!$U$45</f>
        <v>0.21917226713789348</v>
      </c>
      <c r="F529" s="29">
        <f t="shared" si="33"/>
        <v>142.0488</v>
      </c>
      <c r="G529" s="291">
        <f t="shared" si="34"/>
        <v>31.13</v>
      </c>
      <c r="H529" s="211" t="s">
        <v>22</v>
      </c>
      <c r="I529" s="186" t="s">
        <v>542</v>
      </c>
      <c r="J529" s="339">
        <v>142.0488</v>
      </c>
    </row>
    <row r="530" spans="1:10" outlineLevel="1" x14ac:dyDescent="0.35">
      <c r="A530" s="219">
        <f t="shared" si="35"/>
        <v>528</v>
      </c>
      <c r="B530" s="125" t="s">
        <v>14</v>
      </c>
      <c r="C530" s="27" t="str">
        <f t="shared" si="32"/>
        <v>6US99_VZAITA</v>
      </c>
      <c r="D530" s="27"/>
      <c r="E530" s="28">
        <f>+'CALCULO TARIFAS CC '!$U$45</f>
        <v>0.21917226713789348</v>
      </c>
      <c r="F530" s="29">
        <f t="shared" si="33"/>
        <v>223.72649999999999</v>
      </c>
      <c r="G530" s="291">
        <f t="shared" si="34"/>
        <v>49.03</v>
      </c>
      <c r="H530" s="211" t="s">
        <v>22</v>
      </c>
      <c r="I530" s="186" t="s">
        <v>543</v>
      </c>
      <c r="J530" s="339">
        <v>223.72649999999999</v>
      </c>
    </row>
    <row r="531" spans="1:10" outlineLevel="1" x14ac:dyDescent="0.35">
      <c r="A531" s="219">
        <f t="shared" si="35"/>
        <v>529</v>
      </c>
      <c r="B531" s="125" t="s">
        <v>14</v>
      </c>
      <c r="C531" s="27" t="str">
        <f t="shared" si="32"/>
        <v>6USCARAG</v>
      </c>
      <c r="D531" s="27"/>
      <c r="E531" s="28">
        <f>+'CALCULO TARIFAS CC '!$U$45</f>
        <v>0.21917226713789348</v>
      </c>
      <c r="F531" s="29">
        <f t="shared" si="33"/>
        <v>104.4297</v>
      </c>
      <c r="G531" s="291">
        <f t="shared" si="34"/>
        <v>22.89</v>
      </c>
      <c r="H531" s="211" t="s">
        <v>22</v>
      </c>
      <c r="I531" s="186" t="s">
        <v>544</v>
      </c>
      <c r="J531" s="339">
        <v>104.4297</v>
      </c>
    </row>
    <row r="532" spans="1:10" outlineLevel="1" x14ac:dyDescent="0.35">
      <c r="A532" s="219">
        <f t="shared" si="35"/>
        <v>530</v>
      </c>
      <c r="B532" s="125" t="s">
        <v>14</v>
      </c>
      <c r="C532" s="27" t="str">
        <f t="shared" si="32"/>
        <v>6USCARCHITRE</v>
      </c>
      <c r="D532" s="27"/>
      <c r="E532" s="28">
        <f>+'CALCULO TARIFAS CC '!$U$45</f>
        <v>0.21917226713789348</v>
      </c>
      <c r="F532" s="29">
        <f t="shared" si="33"/>
        <v>128.6788</v>
      </c>
      <c r="G532" s="291">
        <f t="shared" si="34"/>
        <v>28.2</v>
      </c>
      <c r="H532" s="211" t="s">
        <v>22</v>
      </c>
      <c r="I532" s="186" t="s">
        <v>545</v>
      </c>
      <c r="J532" s="339">
        <v>128.6788</v>
      </c>
    </row>
    <row r="533" spans="1:10" outlineLevel="1" x14ac:dyDescent="0.35">
      <c r="A533" s="219">
        <f t="shared" si="35"/>
        <v>531</v>
      </c>
      <c r="B533" s="125" t="s">
        <v>14</v>
      </c>
      <c r="C533" s="27" t="str">
        <f t="shared" si="32"/>
        <v>6USCARCLLAN</v>
      </c>
      <c r="D533" s="27"/>
      <c r="E533" s="28">
        <f>+'CALCULO TARIFAS CC '!$U$45</f>
        <v>0.21917226713789348</v>
      </c>
      <c r="F533" s="29">
        <f t="shared" si="33"/>
        <v>147.4973</v>
      </c>
      <c r="G533" s="291">
        <f t="shared" si="34"/>
        <v>32.33</v>
      </c>
      <c r="H533" s="211" t="s">
        <v>22</v>
      </c>
      <c r="I533" s="186" t="s">
        <v>546</v>
      </c>
      <c r="J533" s="339">
        <v>147.4973</v>
      </c>
    </row>
    <row r="534" spans="1:10" outlineLevel="1" x14ac:dyDescent="0.35">
      <c r="A534" s="219">
        <f t="shared" si="35"/>
        <v>532</v>
      </c>
      <c r="B534" s="125" t="s">
        <v>14</v>
      </c>
      <c r="C534" s="27" t="str">
        <f t="shared" si="32"/>
        <v>6USCARPALE</v>
      </c>
      <c r="D534" s="27"/>
      <c r="E534" s="28">
        <f>+'CALCULO TARIFAS CC '!$U$45</f>
        <v>0.21917226713789348</v>
      </c>
      <c r="F534" s="29">
        <f t="shared" si="33"/>
        <v>112.7587</v>
      </c>
      <c r="G534" s="291">
        <f t="shared" si="34"/>
        <v>24.71</v>
      </c>
      <c r="H534" s="211" t="s">
        <v>22</v>
      </c>
      <c r="I534" s="186" t="s">
        <v>547</v>
      </c>
      <c r="J534" s="339">
        <v>112.7587</v>
      </c>
    </row>
    <row r="535" spans="1:10" outlineLevel="1" x14ac:dyDescent="0.35">
      <c r="A535" s="219">
        <f t="shared" si="35"/>
        <v>533</v>
      </c>
      <c r="B535" s="125" t="s">
        <v>14</v>
      </c>
      <c r="C535" s="27" t="str">
        <f t="shared" si="32"/>
        <v>6USCARPME</v>
      </c>
      <c r="D535" s="27"/>
      <c r="E535" s="28">
        <f>+'CALCULO TARIFAS CC '!$U$45</f>
        <v>0.21917226713789348</v>
      </c>
      <c r="F535" s="29">
        <f t="shared" si="33"/>
        <v>134.52510000000001</v>
      </c>
      <c r="G535" s="291">
        <f t="shared" si="34"/>
        <v>29.48</v>
      </c>
      <c r="H535" s="211" t="s">
        <v>22</v>
      </c>
      <c r="I535" s="186" t="s">
        <v>548</v>
      </c>
      <c r="J535" s="339">
        <v>134.52510000000001</v>
      </c>
    </row>
    <row r="536" spans="1:10" outlineLevel="1" x14ac:dyDescent="0.35">
      <c r="A536" s="219">
        <f t="shared" si="35"/>
        <v>534</v>
      </c>
      <c r="B536" s="125" t="s">
        <v>14</v>
      </c>
      <c r="C536" s="27" t="str">
        <f t="shared" si="32"/>
        <v>6USCARTABLAS</v>
      </c>
      <c r="D536" s="27"/>
      <c r="E536" s="28">
        <f>+'CALCULO TARIFAS CC '!$U$45</f>
        <v>0.21917226713789348</v>
      </c>
      <c r="F536" s="29">
        <f t="shared" si="33"/>
        <v>106.4778</v>
      </c>
      <c r="G536" s="291">
        <f t="shared" si="34"/>
        <v>23.34</v>
      </c>
      <c r="H536" s="211" t="s">
        <v>22</v>
      </c>
      <c r="I536" s="186" t="s">
        <v>549</v>
      </c>
      <c r="J536" s="339">
        <v>106.4778</v>
      </c>
    </row>
    <row r="537" spans="1:10" outlineLevel="1" x14ac:dyDescent="0.35">
      <c r="A537" s="219">
        <f t="shared" si="35"/>
        <v>535</v>
      </c>
      <c r="B537" s="125" t="s">
        <v>14</v>
      </c>
      <c r="C537" s="27" t="str">
        <f t="shared" si="32"/>
        <v>6USCARTSAN</v>
      </c>
      <c r="D537" s="27"/>
      <c r="E537" s="28">
        <f>+'CALCULO TARIFAS CC '!$U$45</f>
        <v>0.21917226713789348</v>
      </c>
      <c r="F537" s="29">
        <f t="shared" si="33"/>
        <v>122.2047</v>
      </c>
      <c r="G537" s="291">
        <f t="shared" si="34"/>
        <v>26.78</v>
      </c>
      <c r="H537" s="211" t="s">
        <v>22</v>
      </c>
      <c r="I537" s="186" t="s">
        <v>550</v>
      </c>
      <c r="J537" s="339">
        <v>122.2047</v>
      </c>
    </row>
    <row r="538" spans="1:10" outlineLevel="1" x14ac:dyDescent="0.35">
      <c r="A538" s="219">
        <f t="shared" si="35"/>
        <v>536</v>
      </c>
      <c r="B538" s="125" t="s">
        <v>14</v>
      </c>
      <c r="C538" s="27" t="str">
        <f t="shared" si="32"/>
        <v>6USCARVALG</v>
      </c>
      <c r="D538" s="27"/>
      <c r="E538" s="28">
        <f>+'CALCULO TARIFAS CC '!$U$45</f>
        <v>0.21917226713789348</v>
      </c>
      <c r="F538" s="29">
        <f t="shared" si="33"/>
        <v>191.94069999999999</v>
      </c>
      <c r="G538" s="291">
        <f t="shared" si="34"/>
        <v>42.07</v>
      </c>
      <c r="H538" s="211" t="s">
        <v>22</v>
      </c>
      <c r="I538" s="186" t="s">
        <v>551</v>
      </c>
      <c r="J538" s="339">
        <v>191.94069999999999</v>
      </c>
    </row>
    <row r="539" spans="1:10" outlineLevel="1" x14ac:dyDescent="0.35">
      <c r="A539" s="219">
        <f t="shared" si="35"/>
        <v>537</v>
      </c>
      <c r="B539" s="125" t="s">
        <v>14</v>
      </c>
      <c r="C539" s="27" t="str">
        <f t="shared" si="32"/>
        <v>6USCBANK</v>
      </c>
      <c r="D539" s="27"/>
      <c r="E539" s="28">
        <f>+'CALCULO TARIFAS CC '!$U$45</f>
        <v>0.21917226713789348</v>
      </c>
      <c r="F539" s="29">
        <f t="shared" si="33"/>
        <v>79.580399999999997</v>
      </c>
      <c r="G539" s="291">
        <f t="shared" si="34"/>
        <v>17.440000000000001</v>
      </c>
      <c r="H539" s="211" t="s">
        <v>22</v>
      </c>
      <c r="I539" s="186" t="s">
        <v>552</v>
      </c>
      <c r="J539" s="339">
        <v>79.580399999999997</v>
      </c>
    </row>
    <row r="540" spans="1:10" outlineLevel="1" x14ac:dyDescent="0.35">
      <c r="A540" s="219">
        <f t="shared" si="35"/>
        <v>538</v>
      </c>
      <c r="B540" s="125" t="s">
        <v>14</v>
      </c>
      <c r="C540" s="27" t="str">
        <f t="shared" si="32"/>
        <v>6USERVICAR</v>
      </c>
      <c r="D540" s="27"/>
      <c r="E540" s="28">
        <f>+'CALCULO TARIFAS CC '!$U$45</f>
        <v>0.21917226713789348</v>
      </c>
      <c r="F540" s="29">
        <f t="shared" si="33"/>
        <v>58.464700000000001</v>
      </c>
      <c r="G540" s="291">
        <f t="shared" si="34"/>
        <v>12.81</v>
      </c>
      <c r="H540" s="211" t="s">
        <v>22</v>
      </c>
      <c r="I540" s="186" t="s">
        <v>553</v>
      </c>
      <c r="J540" s="339">
        <v>58.464700000000001</v>
      </c>
    </row>
    <row r="541" spans="1:10" outlineLevel="1" x14ac:dyDescent="0.35">
      <c r="A541" s="219">
        <f t="shared" si="35"/>
        <v>539</v>
      </c>
      <c r="B541" s="125" t="s">
        <v>14</v>
      </c>
      <c r="C541" s="27" t="str">
        <f t="shared" si="32"/>
        <v>6USESPANOLA</v>
      </c>
      <c r="D541" s="27"/>
      <c r="E541" s="28">
        <f>+'CALCULO TARIFAS CC '!$U$45</f>
        <v>0.21917226713789348</v>
      </c>
      <c r="F541" s="29">
        <f t="shared" si="33"/>
        <v>38.9133</v>
      </c>
      <c r="G541" s="291">
        <f t="shared" si="34"/>
        <v>8.5299999999999994</v>
      </c>
      <c r="H541" s="211" t="s">
        <v>22</v>
      </c>
      <c r="I541" s="186" t="s">
        <v>554</v>
      </c>
      <c r="J541" s="339">
        <v>38.9133</v>
      </c>
    </row>
    <row r="542" spans="1:10" outlineLevel="1" x14ac:dyDescent="0.35">
      <c r="A542" s="219">
        <f t="shared" si="35"/>
        <v>540</v>
      </c>
      <c r="B542" s="125" t="s">
        <v>14</v>
      </c>
      <c r="C542" s="27" t="str">
        <f t="shared" si="32"/>
        <v>6USFAMILIA</v>
      </c>
      <c r="D542" s="27"/>
      <c r="E542" s="28">
        <f>+'CALCULO TARIFAS CC '!$U$45</f>
        <v>0.21917226713789348</v>
      </c>
      <c r="F542" s="29">
        <f t="shared" si="33"/>
        <v>42.446300000000001</v>
      </c>
      <c r="G542" s="291">
        <f t="shared" si="34"/>
        <v>9.3000000000000007</v>
      </c>
      <c r="H542" s="211" t="s">
        <v>22</v>
      </c>
      <c r="I542" s="186" t="s">
        <v>555</v>
      </c>
      <c r="J542" s="339">
        <v>42.446300000000001</v>
      </c>
    </row>
    <row r="543" spans="1:10" outlineLevel="1" x14ac:dyDescent="0.35">
      <c r="A543" s="219">
        <f t="shared" si="35"/>
        <v>541</v>
      </c>
      <c r="B543" s="125" t="s">
        <v>14</v>
      </c>
      <c r="C543" s="27" t="str">
        <f t="shared" si="32"/>
        <v>6USFITECAN</v>
      </c>
      <c r="D543" s="27"/>
      <c r="E543" s="28">
        <f>+'CALCULO TARIFAS CC '!$U$45</f>
        <v>0.21917226713789348</v>
      </c>
      <c r="F543" s="29">
        <f t="shared" si="33"/>
        <v>38.549100000000003</v>
      </c>
      <c r="G543" s="291">
        <f t="shared" si="34"/>
        <v>8.4499999999999993</v>
      </c>
      <c r="H543" s="211" t="s">
        <v>22</v>
      </c>
      <c r="I543" s="186" t="s">
        <v>556</v>
      </c>
      <c r="J543" s="339">
        <v>38.549100000000003</v>
      </c>
    </row>
    <row r="544" spans="1:10" outlineLevel="1" x14ac:dyDescent="0.35">
      <c r="A544" s="219">
        <f t="shared" si="35"/>
        <v>542</v>
      </c>
      <c r="B544" s="125" t="s">
        <v>14</v>
      </c>
      <c r="C544" s="27" t="str">
        <f t="shared" si="32"/>
        <v>6USFITEDOR</v>
      </c>
      <c r="D544" s="27"/>
      <c r="E544" s="28">
        <f>+'CALCULO TARIFAS CC '!$U$45</f>
        <v>0.21917226713789348</v>
      </c>
      <c r="F544" s="29">
        <f t="shared" si="33"/>
        <v>42.292999999999999</v>
      </c>
      <c r="G544" s="291">
        <f t="shared" si="34"/>
        <v>9.27</v>
      </c>
      <c r="H544" s="211" t="s">
        <v>22</v>
      </c>
      <c r="I544" s="186" t="s">
        <v>557</v>
      </c>
      <c r="J544" s="339">
        <v>42.292999999999999</v>
      </c>
    </row>
    <row r="545" spans="1:10" outlineLevel="1" x14ac:dyDescent="0.35">
      <c r="A545" s="219">
        <f t="shared" si="35"/>
        <v>543</v>
      </c>
      <c r="B545" s="125" t="s">
        <v>14</v>
      </c>
      <c r="C545" s="27" t="str">
        <f t="shared" si="32"/>
        <v>6USHELTER</v>
      </c>
      <c r="D545" s="27"/>
      <c r="E545" s="28">
        <f>+'CALCULO TARIFAS CC '!$U$45</f>
        <v>0.21917226713789348</v>
      </c>
      <c r="F545" s="29">
        <f t="shared" si="33"/>
        <v>148.1969</v>
      </c>
      <c r="G545" s="291">
        <f t="shared" si="34"/>
        <v>32.479999999999997</v>
      </c>
      <c r="H545" s="211" t="s">
        <v>22</v>
      </c>
      <c r="I545" s="186" t="s">
        <v>558</v>
      </c>
      <c r="J545" s="339">
        <v>148.1969</v>
      </c>
    </row>
    <row r="546" spans="1:10" outlineLevel="1" x14ac:dyDescent="0.35">
      <c r="A546" s="219">
        <f t="shared" si="35"/>
        <v>544</v>
      </c>
      <c r="B546" s="125" t="s">
        <v>14</v>
      </c>
      <c r="C546" s="27" t="str">
        <f t="shared" si="32"/>
        <v>6USKYPMA</v>
      </c>
      <c r="D546" s="27"/>
      <c r="E546" s="28">
        <f>+'CALCULO TARIFAS CC '!$U$45</f>
        <v>0.21917226713789348</v>
      </c>
      <c r="F546" s="29">
        <f t="shared" si="33"/>
        <v>222.72880000000001</v>
      </c>
      <c r="G546" s="291">
        <f t="shared" si="34"/>
        <v>48.82</v>
      </c>
      <c r="H546" s="211" t="s">
        <v>22</v>
      </c>
      <c r="I546" s="186" t="s">
        <v>559</v>
      </c>
      <c r="J546" s="339">
        <v>222.72880000000001</v>
      </c>
    </row>
    <row r="547" spans="1:10" outlineLevel="1" x14ac:dyDescent="0.35">
      <c r="A547" s="219">
        <f t="shared" si="35"/>
        <v>545</v>
      </c>
      <c r="B547" s="125" t="s">
        <v>14</v>
      </c>
      <c r="C547" s="27" t="str">
        <f t="shared" si="32"/>
        <v>6USMARIABD</v>
      </c>
      <c r="D547" s="27"/>
      <c r="E547" s="28">
        <f>+'CALCULO TARIFAS CC '!$U$45</f>
        <v>0.21917226713789348</v>
      </c>
      <c r="F547" s="29">
        <f t="shared" si="33"/>
        <v>148.29570000000001</v>
      </c>
      <c r="G547" s="291">
        <f t="shared" si="34"/>
        <v>32.5</v>
      </c>
      <c r="H547" s="211" t="s">
        <v>22</v>
      </c>
      <c r="I547" s="186" t="s">
        <v>560</v>
      </c>
      <c r="J547" s="339">
        <v>148.29570000000001</v>
      </c>
    </row>
    <row r="548" spans="1:10" outlineLevel="1" x14ac:dyDescent="0.35">
      <c r="A548" s="219">
        <f t="shared" si="35"/>
        <v>546</v>
      </c>
      <c r="B548" s="125" t="s">
        <v>14</v>
      </c>
      <c r="C548" s="27" t="str">
        <f t="shared" si="32"/>
        <v>6USORTIS</v>
      </c>
      <c r="D548" s="27"/>
      <c r="E548" s="28">
        <f>+'CALCULO TARIFAS CC '!$U$45</f>
        <v>0.21917226713789348</v>
      </c>
      <c r="F548" s="29">
        <f t="shared" si="33"/>
        <v>1024.8885</v>
      </c>
      <c r="G548" s="291">
        <f t="shared" si="34"/>
        <v>224.63</v>
      </c>
      <c r="H548" s="211" t="s">
        <v>22</v>
      </c>
      <c r="I548" s="186" t="s">
        <v>561</v>
      </c>
      <c r="J548" s="339">
        <v>1024.8885</v>
      </c>
    </row>
    <row r="549" spans="1:10" outlineLevel="1" x14ac:dyDescent="0.35">
      <c r="A549" s="219">
        <f t="shared" si="35"/>
        <v>547</v>
      </c>
      <c r="B549" s="125" t="s">
        <v>14</v>
      </c>
      <c r="C549" s="27" t="str">
        <f t="shared" si="32"/>
        <v>6USORTIS3</v>
      </c>
      <c r="D549" s="27"/>
      <c r="E549" s="28">
        <f>+'CALCULO TARIFAS CC '!$U$45</f>
        <v>0.21917226713789348</v>
      </c>
      <c r="F549" s="29">
        <f t="shared" si="33"/>
        <v>203.32400000000001</v>
      </c>
      <c r="G549" s="291">
        <f t="shared" si="34"/>
        <v>44.56</v>
      </c>
      <c r="H549" s="211" t="s">
        <v>22</v>
      </c>
      <c r="I549" s="186" t="s">
        <v>562</v>
      </c>
      <c r="J549" s="339">
        <v>203.32400000000001</v>
      </c>
    </row>
    <row r="550" spans="1:10" outlineLevel="1" x14ac:dyDescent="0.35">
      <c r="A550" s="219">
        <f t="shared" si="35"/>
        <v>548</v>
      </c>
      <c r="B550" s="125" t="s">
        <v>14</v>
      </c>
      <c r="C550" s="27" t="str">
        <f t="shared" si="32"/>
        <v>6USUNSTAR</v>
      </c>
      <c r="D550" s="27"/>
      <c r="E550" s="28">
        <f>+'CALCULO TARIFAS CC '!$U$45</f>
        <v>0.21917226713789348</v>
      </c>
      <c r="F550" s="29">
        <f t="shared" si="33"/>
        <v>373.11419999999998</v>
      </c>
      <c r="G550" s="291">
        <f t="shared" si="34"/>
        <v>81.78</v>
      </c>
      <c r="H550" s="211" t="s">
        <v>22</v>
      </c>
      <c r="I550" s="186" t="s">
        <v>563</v>
      </c>
      <c r="J550" s="339">
        <v>373.11419999999998</v>
      </c>
    </row>
    <row r="551" spans="1:10" outlineLevel="1" x14ac:dyDescent="0.35">
      <c r="A551" s="219">
        <f t="shared" si="35"/>
        <v>549</v>
      </c>
      <c r="B551" s="125" t="s">
        <v>14</v>
      </c>
      <c r="C551" s="27" t="str">
        <f t="shared" si="32"/>
        <v>6USUPERDELIK</v>
      </c>
      <c r="D551" s="27"/>
      <c r="E551" s="28">
        <f>+'CALCULO TARIFAS CC '!$U$45</f>
        <v>0.21917226713789348</v>
      </c>
      <c r="F551" s="29">
        <f t="shared" si="33"/>
        <v>181.2783</v>
      </c>
      <c r="G551" s="291">
        <f t="shared" si="34"/>
        <v>39.729999999999997</v>
      </c>
      <c r="H551" s="211" t="s">
        <v>22</v>
      </c>
      <c r="I551" s="186" t="s">
        <v>910</v>
      </c>
      <c r="J551" s="339">
        <v>181.2783</v>
      </c>
    </row>
    <row r="552" spans="1:10" outlineLevel="1" x14ac:dyDescent="0.35">
      <c r="A552" s="219">
        <f t="shared" si="35"/>
        <v>550</v>
      </c>
      <c r="B552" s="125" t="s">
        <v>14</v>
      </c>
      <c r="C552" s="27" t="str">
        <f t="shared" si="32"/>
        <v>6USYYPMA</v>
      </c>
      <c r="D552" s="27"/>
      <c r="E552" s="28">
        <f>+'CALCULO TARIFAS CC '!$U$45</f>
        <v>0.21917226713789348</v>
      </c>
      <c r="F552" s="29">
        <f t="shared" si="33"/>
        <v>197.4803</v>
      </c>
      <c r="G552" s="291">
        <f t="shared" si="34"/>
        <v>43.28</v>
      </c>
      <c r="H552" s="211" t="s">
        <v>22</v>
      </c>
      <c r="I552" s="186" t="s">
        <v>564</v>
      </c>
      <c r="J552" s="339">
        <v>197.4803</v>
      </c>
    </row>
    <row r="553" spans="1:10" outlineLevel="1" x14ac:dyDescent="0.35">
      <c r="A553" s="219">
        <f t="shared" si="35"/>
        <v>551</v>
      </c>
      <c r="B553" s="125" t="s">
        <v>14</v>
      </c>
      <c r="C553" s="27" t="str">
        <f t="shared" si="32"/>
        <v>6UTAJO_ARR</v>
      </c>
      <c r="D553" s="27"/>
      <c r="E553" s="28">
        <f>+'CALCULO TARIFAS CC '!$U$45</f>
        <v>0.21917226713789348</v>
      </c>
      <c r="F553" s="29">
        <f t="shared" si="33"/>
        <v>118.5433</v>
      </c>
      <c r="G553" s="291">
        <f t="shared" si="34"/>
        <v>25.98</v>
      </c>
      <c r="H553" s="211" t="s">
        <v>22</v>
      </c>
      <c r="I553" s="186" t="s">
        <v>565</v>
      </c>
      <c r="J553" s="339">
        <v>118.5433</v>
      </c>
    </row>
    <row r="554" spans="1:10" outlineLevel="1" x14ac:dyDescent="0.35">
      <c r="A554" s="219">
        <f t="shared" si="35"/>
        <v>552</v>
      </c>
      <c r="B554" s="125" t="s">
        <v>14</v>
      </c>
      <c r="C554" s="27" t="str">
        <f t="shared" si="32"/>
        <v>6UTAJO_VAC</v>
      </c>
      <c r="D554" s="27"/>
      <c r="E554" s="28">
        <f>+'CALCULO TARIFAS CC '!$U$45</f>
        <v>0.21917226713789348</v>
      </c>
      <c r="F554" s="29">
        <f t="shared" si="33"/>
        <v>148.4391</v>
      </c>
      <c r="G554" s="291">
        <f t="shared" si="34"/>
        <v>32.53</v>
      </c>
      <c r="H554" s="211" t="s">
        <v>22</v>
      </c>
      <c r="I554" s="186" t="s">
        <v>566</v>
      </c>
      <c r="J554" s="339">
        <v>148.4391</v>
      </c>
    </row>
    <row r="555" spans="1:10" outlineLevel="1" x14ac:dyDescent="0.35">
      <c r="A555" s="219">
        <f t="shared" si="35"/>
        <v>553</v>
      </c>
      <c r="B555" s="125" t="s">
        <v>14</v>
      </c>
      <c r="C555" s="27" t="str">
        <f t="shared" si="32"/>
        <v>6UTAMERICAS</v>
      </c>
      <c r="D555" s="27"/>
      <c r="E555" s="28">
        <f>+'CALCULO TARIFAS CC '!$U$45</f>
        <v>0.21917226713789348</v>
      </c>
      <c r="F555" s="29">
        <f t="shared" si="33"/>
        <v>286.01310000000001</v>
      </c>
      <c r="G555" s="291">
        <f t="shared" si="34"/>
        <v>62.69</v>
      </c>
      <c r="H555" s="211" t="s">
        <v>22</v>
      </c>
      <c r="I555" s="186" t="s">
        <v>567</v>
      </c>
      <c r="J555" s="339">
        <v>286.01310000000001</v>
      </c>
    </row>
    <row r="556" spans="1:10" outlineLevel="1" x14ac:dyDescent="0.35">
      <c r="A556" s="219">
        <f t="shared" si="35"/>
        <v>554</v>
      </c>
      <c r="B556" s="125" t="s">
        <v>14</v>
      </c>
      <c r="C556" s="27" t="str">
        <f t="shared" si="32"/>
        <v>6UTBANISTMO</v>
      </c>
      <c r="D556" s="27"/>
      <c r="E556" s="28">
        <f>+'CALCULO TARIFAS CC '!$U$45</f>
        <v>0.21917226713789348</v>
      </c>
      <c r="F556" s="29">
        <f t="shared" si="33"/>
        <v>136.84440000000001</v>
      </c>
      <c r="G556" s="291">
        <f t="shared" si="34"/>
        <v>29.99</v>
      </c>
      <c r="H556" s="211" t="s">
        <v>22</v>
      </c>
      <c r="I556" s="186" t="s">
        <v>568</v>
      </c>
      <c r="J556" s="339">
        <v>136.84440000000001</v>
      </c>
    </row>
    <row r="557" spans="1:10" outlineLevel="1" x14ac:dyDescent="0.35">
      <c r="A557" s="219">
        <f t="shared" si="35"/>
        <v>555</v>
      </c>
      <c r="B557" s="125" t="s">
        <v>14</v>
      </c>
      <c r="C557" s="27" t="str">
        <f t="shared" si="32"/>
        <v>6UTBELLDOR</v>
      </c>
      <c r="D557" s="27"/>
      <c r="E557" s="28">
        <f>+'CALCULO TARIFAS CC '!$U$45</f>
        <v>0.21917226713789348</v>
      </c>
      <c r="F557" s="29">
        <f t="shared" si="33"/>
        <v>60.590499999999999</v>
      </c>
      <c r="G557" s="291">
        <f t="shared" si="34"/>
        <v>13.28</v>
      </c>
      <c r="H557" s="211" t="s">
        <v>22</v>
      </c>
      <c r="I557" s="186" t="s">
        <v>569</v>
      </c>
      <c r="J557" s="339">
        <v>60.590499999999999</v>
      </c>
    </row>
    <row r="558" spans="1:10" outlineLevel="1" x14ac:dyDescent="0.35">
      <c r="A558" s="219">
        <f t="shared" si="35"/>
        <v>556</v>
      </c>
      <c r="B558" s="125" t="s">
        <v>14</v>
      </c>
      <c r="C558" s="27" t="str">
        <f t="shared" si="32"/>
        <v>6UTELEBOB</v>
      </c>
      <c r="D558" s="27"/>
      <c r="E558" s="28">
        <f>+'CALCULO TARIFAS CC '!$U$45</f>
        <v>0.21917226713789348</v>
      </c>
      <c r="F558" s="29">
        <f t="shared" si="33"/>
        <v>219.44829999999999</v>
      </c>
      <c r="G558" s="291">
        <f t="shared" si="34"/>
        <v>48.1</v>
      </c>
      <c r="H558" s="211" t="s">
        <v>22</v>
      </c>
      <c r="I558" s="186" t="s">
        <v>897</v>
      </c>
      <c r="J558" s="339">
        <v>219.44829999999999</v>
      </c>
    </row>
    <row r="559" spans="1:10" outlineLevel="1" x14ac:dyDescent="0.35">
      <c r="A559" s="219">
        <f t="shared" si="35"/>
        <v>557</v>
      </c>
      <c r="B559" s="125" t="s">
        <v>14</v>
      </c>
      <c r="C559" s="27" t="str">
        <f t="shared" si="32"/>
        <v>6UTELECTOR</v>
      </c>
      <c r="D559" s="27"/>
      <c r="E559" s="28">
        <f>+'CALCULO TARIFAS CC '!$U$45</f>
        <v>0.21917226713789348</v>
      </c>
      <c r="F559" s="29">
        <f t="shared" si="33"/>
        <v>439.38029999999998</v>
      </c>
      <c r="G559" s="291">
        <f t="shared" si="34"/>
        <v>96.3</v>
      </c>
      <c r="H559" s="211" t="s">
        <v>22</v>
      </c>
      <c r="I559" s="186" t="s">
        <v>570</v>
      </c>
      <c r="J559" s="339">
        <v>439.38029999999998</v>
      </c>
    </row>
    <row r="560" spans="1:10" outlineLevel="1" x14ac:dyDescent="0.35">
      <c r="A560" s="219">
        <f t="shared" si="35"/>
        <v>558</v>
      </c>
      <c r="B560" s="125" t="s">
        <v>14</v>
      </c>
      <c r="C560" s="27" t="str">
        <f t="shared" si="32"/>
        <v>6UTERPELANT</v>
      </c>
      <c r="D560" s="27"/>
      <c r="E560" s="28">
        <f>+'CALCULO TARIFAS CC '!$U$45</f>
        <v>0.21917226713789348</v>
      </c>
      <c r="F560" s="29">
        <f t="shared" si="33"/>
        <v>83.045599999999993</v>
      </c>
      <c r="G560" s="291">
        <f t="shared" si="34"/>
        <v>18.2</v>
      </c>
      <c r="H560" s="211" t="s">
        <v>22</v>
      </c>
      <c r="I560" s="186" t="s">
        <v>571</v>
      </c>
      <c r="J560" s="339">
        <v>83.045599999999993</v>
      </c>
    </row>
    <row r="561" spans="1:10" outlineLevel="1" x14ac:dyDescent="0.35">
      <c r="A561" s="219">
        <f t="shared" si="35"/>
        <v>559</v>
      </c>
      <c r="B561" s="125" t="s">
        <v>14</v>
      </c>
      <c r="C561" s="27" t="str">
        <f t="shared" si="32"/>
        <v>6UTERPELCHO</v>
      </c>
      <c r="D561" s="27"/>
      <c r="E561" s="28">
        <f>+'CALCULO TARIFAS CC '!$U$45</f>
        <v>0.21917226713789348</v>
      </c>
      <c r="F561" s="29">
        <f t="shared" si="33"/>
        <v>96.037400000000005</v>
      </c>
      <c r="G561" s="291">
        <f t="shared" si="34"/>
        <v>21.05</v>
      </c>
      <c r="H561" s="211" t="s">
        <v>22</v>
      </c>
      <c r="I561" s="186" t="s">
        <v>572</v>
      </c>
      <c r="J561" s="339">
        <v>96.037400000000005</v>
      </c>
    </row>
    <row r="562" spans="1:10" outlineLevel="1" x14ac:dyDescent="0.35">
      <c r="A562" s="219">
        <f t="shared" si="35"/>
        <v>560</v>
      </c>
      <c r="B562" s="125" t="s">
        <v>14</v>
      </c>
      <c r="C562" s="27" t="str">
        <f t="shared" si="32"/>
        <v>6UTERPELCOL</v>
      </c>
      <c r="D562" s="27"/>
      <c r="E562" s="28">
        <f>+'CALCULO TARIFAS CC '!$U$45</f>
        <v>0.21917226713789348</v>
      </c>
      <c r="F562" s="29">
        <f t="shared" si="33"/>
        <v>83.822900000000004</v>
      </c>
      <c r="G562" s="291">
        <f t="shared" si="34"/>
        <v>18.37</v>
      </c>
      <c r="H562" s="211" t="s">
        <v>22</v>
      </c>
      <c r="I562" s="186" t="s">
        <v>573</v>
      </c>
      <c r="J562" s="339">
        <v>83.822900000000004</v>
      </c>
    </row>
    <row r="563" spans="1:10" outlineLevel="1" x14ac:dyDescent="0.35">
      <c r="A563" s="219">
        <f t="shared" si="35"/>
        <v>561</v>
      </c>
      <c r="B563" s="125" t="s">
        <v>14</v>
      </c>
      <c r="C563" s="27" t="str">
        <f t="shared" si="32"/>
        <v>6UTERPELCOR</v>
      </c>
      <c r="D563" s="27"/>
      <c r="E563" s="28">
        <f>+'CALCULO TARIFAS CC '!$U$45</f>
        <v>0.21917226713789348</v>
      </c>
      <c r="F563" s="29">
        <f t="shared" si="33"/>
        <v>84.836299999999994</v>
      </c>
      <c r="G563" s="291">
        <f t="shared" si="34"/>
        <v>18.59</v>
      </c>
      <c r="H563" s="211" t="s">
        <v>22</v>
      </c>
      <c r="I563" s="186" t="s">
        <v>574</v>
      </c>
      <c r="J563" s="339">
        <v>84.836299999999994</v>
      </c>
    </row>
    <row r="564" spans="1:10" outlineLevel="1" x14ac:dyDescent="0.35">
      <c r="A564" s="219">
        <f t="shared" si="35"/>
        <v>562</v>
      </c>
      <c r="B564" s="125" t="s">
        <v>14</v>
      </c>
      <c r="C564" s="27" t="str">
        <f t="shared" si="32"/>
        <v>6UTERPELPEN</v>
      </c>
      <c r="D564" s="27"/>
      <c r="E564" s="28">
        <f>+'CALCULO TARIFAS CC '!$U$45</f>
        <v>0.21917226713789348</v>
      </c>
      <c r="F564" s="29">
        <f t="shared" si="33"/>
        <v>86.231800000000007</v>
      </c>
      <c r="G564" s="291">
        <f t="shared" si="34"/>
        <v>18.899999999999999</v>
      </c>
      <c r="H564" s="211" t="s">
        <v>22</v>
      </c>
      <c r="I564" s="186" t="s">
        <v>575</v>
      </c>
      <c r="J564" s="339">
        <v>86.231800000000007</v>
      </c>
    </row>
    <row r="565" spans="1:10" outlineLevel="1" x14ac:dyDescent="0.35">
      <c r="A565" s="219">
        <f t="shared" si="35"/>
        <v>563</v>
      </c>
      <c r="B565" s="125" t="s">
        <v>14</v>
      </c>
      <c r="C565" s="27" t="str">
        <f t="shared" si="32"/>
        <v>6UTERPELSTG</v>
      </c>
      <c r="D565" s="27"/>
      <c r="E565" s="28">
        <f>+'CALCULO TARIFAS CC '!$U$45</f>
        <v>0.21917226713789348</v>
      </c>
      <c r="F565" s="29">
        <f t="shared" si="33"/>
        <v>79.060400000000001</v>
      </c>
      <c r="G565" s="291">
        <f t="shared" si="34"/>
        <v>17.329999999999998</v>
      </c>
      <c r="H565" s="211" t="s">
        <v>22</v>
      </c>
      <c r="I565" s="186" t="s">
        <v>576</v>
      </c>
      <c r="J565" s="339">
        <v>79.060400000000001</v>
      </c>
    </row>
    <row r="566" spans="1:10" outlineLevel="1" x14ac:dyDescent="0.35">
      <c r="A566" s="219">
        <f t="shared" si="35"/>
        <v>564</v>
      </c>
      <c r="B566" s="125" t="s">
        <v>14</v>
      </c>
      <c r="C566" s="27" t="str">
        <f t="shared" si="32"/>
        <v>6UTIKAL</v>
      </c>
      <c r="D566" s="27"/>
      <c r="E566" s="28">
        <f>+'CALCULO TARIFAS CC '!$U$45</f>
        <v>0.21917226713789348</v>
      </c>
      <c r="F566" s="29">
        <f t="shared" si="33"/>
        <v>1866.8063999999999</v>
      </c>
      <c r="G566" s="291">
        <f t="shared" si="34"/>
        <v>409.15</v>
      </c>
      <c r="H566" s="211" t="s">
        <v>22</v>
      </c>
      <c r="I566" s="186" t="s">
        <v>577</v>
      </c>
      <c r="J566" s="339">
        <v>1866.8063999999999</v>
      </c>
    </row>
    <row r="567" spans="1:10" outlineLevel="1" x14ac:dyDescent="0.35">
      <c r="A567" s="219">
        <f t="shared" si="35"/>
        <v>565</v>
      </c>
      <c r="B567" s="125" t="s">
        <v>14</v>
      </c>
      <c r="C567" s="27" t="str">
        <f t="shared" si="32"/>
        <v>6UTMECDEP</v>
      </c>
      <c r="D567" s="27"/>
      <c r="E567" s="28">
        <f>+'CALCULO TARIFAS CC '!$U$45</f>
        <v>0.21917226713789348</v>
      </c>
      <c r="F567" s="29">
        <f t="shared" si="33"/>
        <v>1380.9306999999999</v>
      </c>
      <c r="G567" s="291">
        <f t="shared" si="34"/>
        <v>302.66000000000003</v>
      </c>
      <c r="H567" s="211" t="s">
        <v>22</v>
      </c>
      <c r="I567" s="186" t="s">
        <v>578</v>
      </c>
      <c r="J567" s="339">
        <v>1380.9306999999999</v>
      </c>
    </row>
    <row r="568" spans="1:10" outlineLevel="1" x14ac:dyDescent="0.35">
      <c r="A568" s="219">
        <f t="shared" si="35"/>
        <v>566</v>
      </c>
      <c r="B568" s="125" t="s">
        <v>14</v>
      </c>
      <c r="C568" s="27" t="str">
        <f t="shared" si="32"/>
        <v>6UTORREALBA</v>
      </c>
      <c r="D568" s="27"/>
      <c r="E568" s="28">
        <f>+'CALCULO TARIFAS CC '!$U$45</f>
        <v>0.21917226713789348</v>
      </c>
      <c r="F568" s="29">
        <f t="shared" si="33"/>
        <v>260.35930000000002</v>
      </c>
      <c r="G568" s="291">
        <f t="shared" si="34"/>
        <v>57.06</v>
      </c>
      <c r="H568" s="211" t="s">
        <v>22</v>
      </c>
      <c r="I568" s="186" t="s">
        <v>579</v>
      </c>
      <c r="J568" s="339">
        <v>260.35930000000002</v>
      </c>
    </row>
    <row r="569" spans="1:10" outlineLevel="1" x14ac:dyDescent="0.35">
      <c r="A569" s="219">
        <f t="shared" si="35"/>
        <v>567</v>
      </c>
      <c r="B569" s="125" t="s">
        <v>14</v>
      </c>
      <c r="C569" s="27" t="str">
        <f t="shared" si="32"/>
        <v>6UTORREPMA</v>
      </c>
      <c r="D569" s="27"/>
      <c r="E569" s="28">
        <f>+'CALCULO TARIFAS CC '!$U$45</f>
        <v>0.21917226713789348</v>
      </c>
      <c r="F569" s="29">
        <f t="shared" si="33"/>
        <v>45.487299999999998</v>
      </c>
      <c r="G569" s="291">
        <f t="shared" si="34"/>
        <v>9.9700000000000006</v>
      </c>
      <c r="H569" s="211" t="s">
        <v>22</v>
      </c>
      <c r="I569" s="186" t="s">
        <v>580</v>
      </c>
      <c r="J569" s="339">
        <v>45.487299999999998</v>
      </c>
    </row>
    <row r="570" spans="1:10" outlineLevel="1" x14ac:dyDescent="0.35">
      <c r="A570" s="219">
        <f t="shared" si="35"/>
        <v>568</v>
      </c>
      <c r="B570" s="125" t="s">
        <v>14</v>
      </c>
      <c r="C570" s="27" t="str">
        <f t="shared" si="32"/>
        <v>6UTOWNCENTER</v>
      </c>
      <c r="D570" s="27"/>
      <c r="E570" s="28">
        <f>+'CALCULO TARIFAS CC '!$U$45</f>
        <v>0.21917226713789348</v>
      </c>
      <c r="F570" s="29">
        <f t="shared" si="33"/>
        <v>1575.5318</v>
      </c>
      <c r="G570" s="291">
        <f t="shared" si="34"/>
        <v>345.31</v>
      </c>
      <c r="H570" s="211" t="s">
        <v>22</v>
      </c>
      <c r="I570" s="186" t="s">
        <v>581</v>
      </c>
      <c r="J570" s="339">
        <v>1575.5318</v>
      </c>
    </row>
    <row r="571" spans="1:10" outlineLevel="1" x14ac:dyDescent="0.35">
      <c r="A571" s="219">
        <f t="shared" si="35"/>
        <v>569</v>
      </c>
      <c r="B571" s="125" t="s">
        <v>14</v>
      </c>
      <c r="C571" s="27" t="str">
        <f t="shared" si="32"/>
        <v>6UTUBOTEC</v>
      </c>
      <c r="D571" s="27"/>
      <c r="E571" s="28">
        <f>+'CALCULO TARIFAS CC '!$U$45</f>
        <v>0.21917226713789348</v>
      </c>
      <c r="F571" s="29">
        <f t="shared" si="33"/>
        <v>871.65769999999998</v>
      </c>
      <c r="G571" s="291">
        <f t="shared" si="34"/>
        <v>191.04</v>
      </c>
      <c r="H571" s="211" t="s">
        <v>22</v>
      </c>
      <c r="I571" s="186" t="s">
        <v>582</v>
      </c>
      <c r="J571" s="339">
        <v>871.65769999999998</v>
      </c>
    </row>
    <row r="572" spans="1:10" outlineLevel="1" x14ac:dyDescent="0.35">
      <c r="A572" s="219">
        <f t="shared" si="35"/>
        <v>570</v>
      </c>
      <c r="B572" s="125" t="s">
        <v>14</v>
      </c>
      <c r="C572" s="27" t="str">
        <f t="shared" si="32"/>
        <v>6UTVNCAZUL</v>
      </c>
      <c r="D572" s="27"/>
      <c r="E572" s="28">
        <f>+'CALCULO TARIFAS CC '!$U$45</f>
        <v>0.21917226713789348</v>
      </c>
      <c r="F572" s="29">
        <f t="shared" si="33"/>
        <v>63.836100000000002</v>
      </c>
      <c r="G572" s="291">
        <f t="shared" si="34"/>
        <v>13.99</v>
      </c>
      <c r="H572" s="211" t="s">
        <v>22</v>
      </c>
      <c r="I572" s="186" t="s">
        <v>583</v>
      </c>
      <c r="J572" s="339">
        <v>63.836100000000002</v>
      </c>
    </row>
    <row r="573" spans="1:10" outlineLevel="1" x14ac:dyDescent="0.35">
      <c r="A573" s="219">
        <f t="shared" si="35"/>
        <v>571</v>
      </c>
      <c r="B573" s="125" t="s">
        <v>14</v>
      </c>
      <c r="C573" s="27" t="str">
        <f t="shared" si="32"/>
        <v>6UUIP</v>
      </c>
      <c r="D573" s="27"/>
      <c r="E573" s="28">
        <f>+'CALCULO TARIFAS CC '!$U$45</f>
        <v>0.21917226713789348</v>
      </c>
      <c r="F573" s="29">
        <f t="shared" si="33"/>
        <v>277.21390000000002</v>
      </c>
      <c r="G573" s="291">
        <f t="shared" si="34"/>
        <v>60.76</v>
      </c>
      <c r="H573" s="211" t="s">
        <v>22</v>
      </c>
      <c r="I573" s="186" t="s">
        <v>584</v>
      </c>
      <c r="J573" s="339">
        <v>277.21390000000002</v>
      </c>
    </row>
    <row r="574" spans="1:10" outlineLevel="1" x14ac:dyDescent="0.35">
      <c r="A574" s="219">
        <f t="shared" si="35"/>
        <v>572</v>
      </c>
      <c r="B574" s="125" t="s">
        <v>14</v>
      </c>
      <c r="C574" s="27" t="str">
        <f t="shared" si="32"/>
        <v>6UVH_DES</v>
      </c>
      <c r="D574" s="27"/>
      <c r="E574" s="28">
        <f>+'CALCULO TARIFAS CC '!$U$45</f>
        <v>0.21917226713789348</v>
      </c>
      <c r="F574" s="29">
        <f t="shared" si="33"/>
        <v>49.321399999999997</v>
      </c>
      <c r="G574" s="291">
        <f t="shared" si="34"/>
        <v>10.81</v>
      </c>
      <c r="H574" s="211" t="s">
        <v>22</v>
      </c>
      <c r="I574" s="186" t="s">
        <v>585</v>
      </c>
      <c r="J574" s="339">
        <v>49.321399999999997</v>
      </c>
    </row>
    <row r="575" spans="1:10" outlineLevel="1" x14ac:dyDescent="0.35">
      <c r="A575" s="219">
        <f t="shared" si="35"/>
        <v>573</v>
      </c>
      <c r="B575" s="125" t="s">
        <v>14</v>
      </c>
      <c r="C575" s="27" t="str">
        <f t="shared" si="32"/>
        <v>6UVMERCA</v>
      </c>
      <c r="D575" s="27"/>
      <c r="E575" s="28">
        <f>+'CALCULO TARIFAS CC '!$U$45</f>
        <v>0.21917226713789348</v>
      </c>
      <c r="F575" s="29">
        <f t="shared" si="33"/>
        <v>87.790899999999993</v>
      </c>
      <c r="G575" s="291">
        <f t="shared" si="34"/>
        <v>19.239999999999998</v>
      </c>
      <c r="H575" s="211" t="s">
        <v>22</v>
      </c>
      <c r="I575" s="186" t="s">
        <v>586</v>
      </c>
      <c r="J575" s="339">
        <v>87.790899999999993</v>
      </c>
    </row>
    <row r="576" spans="1:10" outlineLevel="1" x14ac:dyDescent="0.35">
      <c r="A576" s="219">
        <f t="shared" si="35"/>
        <v>574</v>
      </c>
      <c r="B576" s="125" t="s">
        <v>14</v>
      </c>
      <c r="C576" s="27" t="str">
        <f t="shared" si="32"/>
        <v>6UVOPAK</v>
      </c>
      <c r="D576" s="27"/>
      <c r="E576" s="28">
        <f>+'CALCULO TARIFAS CC '!$U$45</f>
        <v>0.21917226713789348</v>
      </c>
      <c r="F576" s="29">
        <f t="shared" si="33"/>
        <v>474.24470000000002</v>
      </c>
      <c r="G576" s="291">
        <f t="shared" si="34"/>
        <v>103.94</v>
      </c>
      <c r="H576" s="211" t="s">
        <v>22</v>
      </c>
      <c r="I576" s="186" t="s">
        <v>587</v>
      </c>
      <c r="J576" s="339">
        <v>474.24470000000002</v>
      </c>
    </row>
    <row r="577" spans="1:10" outlineLevel="1" x14ac:dyDescent="0.35">
      <c r="A577" s="219">
        <f t="shared" si="35"/>
        <v>575</v>
      </c>
      <c r="B577" s="125" t="s">
        <v>14</v>
      </c>
      <c r="C577" s="27" t="str">
        <f t="shared" si="32"/>
        <v>6UVTA_PACIFI</v>
      </c>
      <c r="D577" s="27"/>
      <c r="E577" s="28">
        <f>+'CALCULO TARIFAS CC '!$U$45</f>
        <v>0.21917226713789348</v>
      </c>
      <c r="F577" s="29">
        <f t="shared" si="33"/>
        <v>37.9604</v>
      </c>
      <c r="G577" s="291">
        <f t="shared" si="34"/>
        <v>8.32</v>
      </c>
      <c r="H577" s="211" t="s">
        <v>22</v>
      </c>
      <c r="I577" s="186" t="s">
        <v>588</v>
      </c>
      <c r="J577" s="339">
        <v>37.9604</v>
      </c>
    </row>
    <row r="578" spans="1:10" outlineLevel="1" x14ac:dyDescent="0.35">
      <c r="A578" s="219">
        <f t="shared" si="35"/>
        <v>576</v>
      </c>
      <c r="B578" s="125" t="s">
        <v>14</v>
      </c>
      <c r="C578" s="27" t="str">
        <f t="shared" si="32"/>
        <v>6UXACACIA</v>
      </c>
      <c r="D578" s="27"/>
      <c r="E578" s="28">
        <f>+'CALCULO TARIFAS CC '!$U$45</f>
        <v>0.21917226713789348</v>
      </c>
      <c r="F578" s="29">
        <f t="shared" si="33"/>
        <v>374.69979999999998</v>
      </c>
      <c r="G578" s="291">
        <f t="shared" si="34"/>
        <v>82.12</v>
      </c>
      <c r="H578" s="211" t="s">
        <v>22</v>
      </c>
      <c r="I578" s="186" t="s">
        <v>589</v>
      </c>
      <c r="J578" s="339">
        <v>374.69979999999998</v>
      </c>
    </row>
    <row r="579" spans="1:10" outlineLevel="1" x14ac:dyDescent="0.35">
      <c r="A579" s="219">
        <f t="shared" si="35"/>
        <v>577</v>
      </c>
      <c r="B579" s="125" t="s">
        <v>14</v>
      </c>
      <c r="C579" s="27" t="str">
        <f t="shared" ref="C579:C606" si="36">UPPER(I579)</f>
        <v>6UXADULCE</v>
      </c>
      <c r="D579" s="27"/>
      <c r="E579" s="28">
        <f>+'CALCULO TARIFAS CC '!$U$45</f>
        <v>0.21917226713789348</v>
      </c>
      <c r="F579" s="29">
        <f t="shared" ref="F579:F606" si="37">ROUND(J579,4)</f>
        <v>119.22239999999999</v>
      </c>
      <c r="G579" s="291">
        <f t="shared" si="34"/>
        <v>26.13</v>
      </c>
      <c r="H579" s="211" t="s">
        <v>22</v>
      </c>
      <c r="I579" s="186" t="s">
        <v>590</v>
      </c>
      <c r="J579" s="339">
        <v>119.22239999999999</v>
      </c>
    </row>
    <row r="580" spans="1:10" outlineLevel="1" x14ac:dyDescent="0.35">
      <c r="A580" s="219">
        <f t="shared" si="35"/>
        <v>578</v>
      </c>
      <c r="B580" s="125" t="s">
        <v>14</v>
      </c>
      <c r="C580" s="27" t="str">
        <f t="shared" si="36"/>
        <v>6UXALBROOK</v>
      </c>
      <c r="D580" s="27"/>
      <c r="E580" s="28">
        <f>+'CALCULO TARIFAS CC '!$U$45</f>
        <v>0.21917226713789348</v>
      </c>
      <c r="F580" s="29">
        <f t="shared" si="37"/>
        <v>138.31229999999999</v>
      </c>
      <c r="G580" s="291">
        <f t="shared" ref="G580:G642" si="38">ROUND(F580*E580,2)</f>
        <v>30.31</v>
      </c>
      <c r="H580" s="211" t="s">
        <v>22</v>
      </c>
      <c r="I580" s="186" t="s">
        <v>591</v>
      </c>
      <c r="J580" s="339">
        <v>138.31229999999999</v>
      </c>
    </row>
    <row r="581" spans="1:10" outlineLevel="1" x14ac:dyDescent="0.35">
      <c r="A581" s="219">
        <f t="shared" ref="A581:A606" si="39">A580+1</f>
        <v>579</v>
      </c>
      <c r="B581" s="125" t="s">
        <v>14</v>
      </c>
      <c r="C581" s="27" t="str">
        <f t="shared" si="36"/>
        <v>6UXARRAIJ</v>
      </c>
      <c r="D581" s="27"/>
      <c r="E581" s="28">
        <f>+'CALCULO TARIFAS CC '!$U$45</f>
        <v>0.21917226713789348</v>
      </c>
      <c r="F581" s="29">
        <f t="shared" si="37"/>
        <v>287.97519999999997</v>
      </c>
      <c r="G581" s="291">
        <f t="shared" si="38"/>
        <v>63.12</v>
      </c>
      <c r="H581" s="211" t="s">
        <v>22</v>
      </c>
      <c r="I581" s="186" t="s">
        <v>592</v>
      </c>
      <c r="J581" s="339">
        <v>287.97519999999997</v>
      </c>
    </row>
    <row r="582" spans="1:10" outlineLevel="1" x14ac:dyDescent="0.35">
      <c r="A582" s="219">
        <f t="shared" si="39"/>
        <v>580</v>
      </c>
      <c r="B582" s="125" t="s">
        <v>14</v>
      </c>
      <c r="C582" s="27" t="str">
        <f t="shared" si="36"/>
        <v>6UXCATIVA</v>
      </c>
      <c r="D582" s="27"/>
      <c r="E582" s="28">
        <f>+'CALCULO TARIFAS CC '!$U$45</f>
        <v>0.21917226713789348</v>
      </c>
      <c r="F582" s="29">
        <f t="shared" si="37"/>
        <v>207.9931</v>
      </c>
      <c r="G582" s="291">
        <f t="shared" si="38"/>
        <v>45.59</v>
      </c>
      <c r="H582" s="211" t="s">
        <v>22</v>
      </c>
      <c r="I582" s="186" t="s">
        <v>593</v>
      </c>
      <c r="J582" s="339">
        <v>207.9931</v>
      </c>
    </row>
    <row r="583" spans="1:10" outlineLevel="1" x14ac:dyDescent="0.35">
      <c r="A583" s="219">
        <f t="shared" si="39"/>
        <v>581</v>
      </c>
      <c r="B583" s="125" t="s">
        <v>14</v>
      </c>
      <c r="C583" s="27" t="str">
        <f t="shared" si="36"/>
        <v>6UXCHEPO</v>
      </c>
      <c r="D583" s="27"/>
      <c r="E583" s="28">
        <f>+'CALCULO TARIFAS CC '!$U$45</f>
        <v>0.21917226713789348</v>
      </c>
      <c r="F583" s="29">
        <f t="shared" si="37"/>
        <v>62.2209</v>
      </c>
      <c r="G583" s="291">
        <f t="shared" si="38"/>
        <v>13.64</v>
      </c>
      <c r="H583" s="211" t="s">
        <v>22</v>
      </c>
      <c r="I583" s="186" t="s">
        <v>594</v>
      </c>
      <c r="J583" s="339">
        <v>62.2209</v>
      </c>
    </row>
    <row r="584" spans="1:10" outlineLevel="1" x14ac:dyDescent="0.35">
      <c r="A584" s="219">
        <f t="shared" si="39"/>
        <v>582</v>
      </c>
      <c r="B584" s="125" t="s">
        <v>14</v>
      </c>
      <c r="C584" s="27" t="str">
        <f t="shared" si="36"/>
        <v>6UXCHITRE</v>
      </c>
      <c r="D584" s="27"/>
      <c r="E584" s="28">
        <f>+'CALCULO TARIFAS CC '!$U$45</f>
        <v>0.21917226713789348</v>
      </c>
      <c r="F584" s="29">
        <f t="shared" si="37"/>
        <v>243.22929999999999</v>
      </c>
      <c r="G584" s="291">
        <f t="shared" si="38"/>
        <v>53.31</v>
      </c>
      <c r="H584" s="211" t="s">
        <v>22</v>
      </c>
      <c r="I584" s="186" t="s">
        <v>595</v>
      </c>
      <c r="J584" s="339">
        <v>243.22929999999999</v>
      </c>
    </row>
    <row r="585" spans="1:10" outlineLevel="1" x14ac:dyDescent="0.35">
      <c r="A585" s="219">
        <f t="shared" si="39"/>
        <v>583</v>
      </c>
      <c r="B585" s="125" t="s">
        <v>14</v>
      </c>
      <c r="C585" s="27" t="str">
        <f t="shared" si="36"/>
        <v>6UXCHORRILLO</v>
      </c>
      <c r="D585" s="27"/>
      <c r="E585" s="28">
        <f>+'CALCULO TARIFAS CC '!$U$45</f>
        <v>0.21917226713789348</v>
      </c>
      <c r="F585" s="29">
        <f t="shared" si="37"/>
        <v>111.545</v>
      </c>
      <c r="G585" s="291">
        <f t="shared" si="38"/>
        <v>24.45</v>
      </c>
      <c r="H585" s="211" t="s">
        <v>22</v>
      </c>
      <c r="I585" s="186" t="s">
        <v>596</v>
      </c>
      <c r="J585" s="339">
        <v>111.545</v>
      </c>
    </row>
    <row r="586" spans="1:10" outlineLevel="1" x14ac:dyDescent="0.35">
      <c r="A586" s="219">
        <f t="shared" si="39"/>
        <v>584</v>
      </c>
      <c r="B586" s="125" t="s">
        <v>14</v>
      </c>
      <c r="C586" s="27" t="str">
        <f t="shared" si="36"/>
        <v>6UXCREY</v>
      </c>
      <c r="D586" s="27"/>
      <c r="E586" s="28">
        <f>+'CALCULO TARIFAS CC '!$U$45</f>
        <v>0.21917226713789348</v>
      </c>
      <c r="F586" s="29">
        <f t="shared" si="37"/>
        <v>254.1883</v>
      </c>
      <c r="G586" s="291">
        <f t="shared" si="38"/>
        <v>55.71</v>
      </c>
      <c r="H586" s="211" t="s">
        <v>22</v>
      </c>
      <c r="I586" s="186" t="s">
        <v>597</v>
      </c>
      <c r="J586" s="339">
        <v>254.1883</v>
      </c>
    </row>
    <row r="587" spans="1:10" outlineLevel="1" x14ac:dyDescent="0.35">
      <c r="A587" s="219">
        <f t="shared" si="39"/>
        <v>585</v>
      </c>
      <c r="B587" s="125" t="s">
        <v>14</v>
      </c>
      <c r="C587" s="27" t="str">
        <f t="shared" si="36"/>
        <v>6UXELCOCO</v>
      </c>
      <c r="D587" s="27"/>
      <c r="E587" s="28">
        <f>+'CALCULO TARIFAS CC '!$U$45</f>
        <v>0.21917226713789348</v>
      </c>
      <c r="F587" s="29">
        <f t="shared" si="37"/>
        <v>321.37150000000003</v>
      </c>
      <c r="G587" s="291">
        <f t="shared" si="38"/>
        <v>70.44</v>
      </c>
      <c r="H587" s="211" t="s">
        <v>22</v>
      </c>
      <c r="I587" s="186" t="s">
        <v>598</v>
      </c>
      <c r="J587" s="339">
        <v>321.37150000000003</v>
      </c>
    </row>
    <row r="588" spans="1:10" outlineLevel="1" x14ac:dyDescent="0.35">
      <c r="A588" s="219">
        <f t="shared" si="39"/>
        <v>586</v>
      </c>
      <c r="B588" s="125" t="s">
        <v>14</v>
      </c>
      <c r="C588" s="27" t="str">
        <f t="shared" si="36"/>
        <v>6UXLAGO</v>
      </c>
      <c r="D588" s="27"/>
      <c r="E588" s="28">
        <f>+'CALCULO TARIFAS CC '!$U$45</f>
        <v>0.21917226713789348</v>
      </c>
      <c r="F588" s="29">
        <f t="shared" si="37"/>
        <v>175.35640000000001</v>
      </c>
      <c r="G588" s="291">
        <f t="shared" si="38"/>
        <v>38.43</v>
      </c>
      <c r="H588" s="211" t="s">
        <v>22</v>
      </c>
      <c r="I588" s="186" t="s">
        <v>599</v>
      </c>
      <c r="J588" s="339">
        <v>175.35640000000001</v>
      </c>
    </row>
    <row r="589" spans="1:10" outlineLevel="1" x14ac:dyDescent="0.35">
      <c r="A589" s="219">
        <f t="shared" si="39"/>
        <v>587</v>
      </c>
      <c r="B589" s="125" t="s">
        <v>14</v>
      </c>
      <c r="C589" s="27" t="str">
        <f t="shared" si="36"/>
        <v>6UXLASTABLAS</v>
      </c>
      <c r="D589" s="27"/>
      <c r="E589" s="28">
        <f>+'CALCULO TARIFAS CC '!$U$45</f>
        <v>0.21917226713789348</v>
      </c>
      <c r="F589" s="29">
        <f t="shared" si="37"/>
        <v>102.94240000000001</v>
      </c>
      <c r="G589" s="291">
        <f t="shared" si="38"/>
        <v>22.56</v>
      </c>
      <c r="H589" s="211" t="s">
        <v>22</v>
      </c>
      <c r="I589" s="186" t="s">
        <v>600</v>
      </c>
      <c r="J589" s="339">
        <v>102.94240000000001</v>
      </c>
    </row>
    <row r="590" spans="1:10" outlineLevel="1" x14ac:dyDescent="0.35">
      <c r="A590" s="219">
        <f t="shared" si="39"/>
        <v>588</v>
      </c>
      <c r="B590" s="125" t="s">
        <v>14</v>
      </c>
      <c r="C590" s="27" t="str">
        <f t="shared" si="36"/>
        <v>6UXMARQSA</v>
      </c>
      <c r="D590" s="27"/>
      <c r="E590" s="28">
        <f>+'CALCULO TARIFAS CC '!$U$45</f>
        <v>0.21917226713789348</v>
      </c>
      <c r="F590" s="29">
        <f t="shared" si="37"/>
        <v>123.4312</v>
      </c>
      <c r="G590" s="291">
        <f t="shared" si="38"/>
        <v>27.05</v>
      </c>
      <c r="H590" s="211" t="s">
        <v>22</v>
      </c>
      <c r="I590" s="186" t="s">
        <v>601</v>
      </c>
      <c r="J590" s="339">
        <v>123.4312</v>
      </c>
    </row>
    <row r="591" spans="1:10" outlineLevel="1" x14ac:dyDescent="0.35">
      <c r="A591" s="219">
        <f t="shared" si="39"/>
        <v>589</v>
      </c>
      <c r="B591" s="125" t="s">
        <v>14</v>
      </c>
      <c r="C591" s="27" t="str">
        <f t="shared" si="36"/>
        <v>6UXMRICO</v>
      </c>
      <c r="D591" s="27"/>
      <c r="E591" s="28">
        <f>+'CALCULO TARIFAS CC '!$U$45</f>
        <v>0.21917226713789348</v>
      </c>
      <c r="F591" s="29">
        <f t="shared" si="37"/>
        <v>310.48</v>
      </c>
      <c r="G591" s="291">
        <f t="shared" si="38"/>
        <v>68.05</v>
      </c>
      <c r="H591" s="211" t="s">
        <v>22</v>
      </c>
      <c r="I591" s="186" t="s">
        <v>602</v>
      </c>
      <c r="J591" s="339">
        <v>310.48</v>
      </c>
    </row>
    <row r="592" spans="1:10" outlineLevel="1" x14ac:dyDescent="0.35">
      <c r="A592" s="219">
        <f t="shared" si="39"/>
        <v>590</v>
      </c>
      <c r="B592" s="125" t="s">
        <v>14</v>
      </c>
      <c r="C592" s="27" t="str">
        <f t="shared" si="36"/>
        <v>6UXOAGUA</v>
      </c>
      <c r="D592" s="27"/>
      <c r="E592" s="28">
        <f>+'CALCULO TARIFAS CC '!$U$45</f>
        <v>0.21917226713789348</v>
      </c>
      <c r="F592" s="29">
        <f t="shared" si="37"/>
        <v>292.99650000000003</v>
      </c>
      <c r="G592" s="291">
        <f t="shared" si="38"/>
        <v>64.22</v>
      </c>
      <c r="H592" s="211" t="s">
        <v>22</v>
      </c>
      <c r="I592" s="186" t="s">
        <v>603</v>
      </c>
      <c r="J592" s="339">
        <v>292.99650000000003</v>
      </c>
    </row>
    <row r="593" spans="1:10" outlineLevel="1" x14ac:dyDescent="0.35">
      <c r="A593" s="219">
        <f t="shared" si="39"/>
        <v>591</v>
      </c>
      <c r="B593" s="125" t="s">
        <v>14</v>
      </c>
      <c r="C593" s="27" t="str">
        <f t="shared" si="36"/>
        <v>6UXOFICENT</v>
      </c>
      <c r="D593" s="27"/>
      <c r="E593" s="28">
        <f>+'CALCULO TARIFAS CC '!$U$45</f>
        <v>0.21917226713789348</v>
      </c>
      <c r="F593" s="29">
        <f t="shared" si="37"/>
        <v>87.394400000000005</v>
      </c>
      <c r="G593" s="291">
        <f t="shared" si="38"/>
        <v>19.149999999999999</v>
      </c>
      <c r="H593" s="211" t="s">
        <v>22</v>
      </c>
      <c r="I593" s="186" t="s">
        <v>604</v>
      </c>
      <c r="J593" s="339">
        <v>87.394400000000005</v>
      </c>
    </row>
    <row r="594" spans="1:10" outlineLevel="1" x14ac:dyDescent="0.35">
      <c r="A594" s="219">
        <f t="shared" si="39"/>
        <v>592</v>
      </c>
      <c r="B594" s="125" t="s">
        <v>14</v>
      </c>
      <c r="C594" s="27" t="str">
        <f t="shared" si="36"/>
        <v>6UXPACORA</v>
      </c>
      <c r="D594" s="27"/>
      <c r="E594" s="28">
        <f>+'CALCULO TARIFAS CC '!$U$45</f>
        <v>0.21917226713789348</v>
      </c>
      <c r="F594" s="29">
        <f t="shared" si="37"/>
        <v>149.04859999999999</v>
      </c>
      <c r="G594" s="291">
        <f t="shared" si="38"/>
        <v>32.67</v>
      </c>
      <c r="H594" s="211" t="s">
        <v>22</v>
      </c>
      <c r="I594" s="186" t="s">
        <v>605</v>
      </c>
      <c r="J594" s="339">
        <v>149.04859999999999</v>
      </c>
    </row>
    <row r="595" spans="1:10" outlineLevel="1" x14ac:dyDescent="0.35">
      <c r="A595" s="219">
        <f t="shared" si="39"/>
        <v>593</v>
      </c>
      <c r="B595" s="125" t="s">
        <v>14</v>
      </c>
      <c r="C595" s="27" t="str">
        <f t="shared" si="36"/>
        <v>6UXPNOME</v>
      </c>
      <c r="D595" s="27"/>
      <c r="E595" s="28">
        <f>+'CALCULO TARIFAS CC '!$U$45</f>
        <v>0.21917226713789348</v>
      </c>
      <c r="F595" s="29">
        <f t="shared" si="37"/>
        <v>172.0761</v>
      </c>
      <c r="G595" s="291">
        <f t="shared" si="38"/>
        <v>37.71</v>
      </c>
      <c r="H595" s="211" t="s">
        <v>22</v>
      </c>
      <c r="I595" s="186" t="s">
        <v>606</v>
      </c>
      <c r="J595" s="339">
        <v>172.0761</v>
      </c>
    </row>
    <row r="596" spans="1:10" outlineLevel="1" x14ac:dyDescent="0.35">
      <c r="A596" s="219">
        <f t="shared" si="39"/>
        <v>594</v>
      </c>
      <c r="B596" s="125" t="s">
        <v>14</v>
      </c>
      <c r="C596" s="27" t="str">
        <f t="shared" si="36"/>
        <v>6UXPSUR</v>
      </c>
      <c r="D596" s="27"/>
      <c r="E596" s="28">
        <f>+'CALCULO TARIFAS CC '!$U$45</f>
        <v>0.21917226713789348</v>
      </c>
      <c r="F596" s="29">
        <f t="shared" si="37"/>
        <v>37.650599999999997</v>
      </c>
      <c r="G596" s="291">
        <f t="shared" si="38"/>
        <v>8.25</v>
      </c>
      <c r="H596" s="211" t="s">
        <v>22</v>
      </c>
      <c r="I596" s="186" t="s">
        <v>607</v>
      </c>
      <c r="J596" s="339">
        <v>37.650599999999997</v>
      </c>
    </row>
    <row r="597" spans="1:10" outlineLevel="1" x14ac:dyDescent="0.35">
      <c r="A597" s="219">
        <f t="shared" si="39"/>
        <v>595</v>
      </c>
      <c r="B597" s="125" t="s">
        <v>14</v>
      </c>
      <c r="C597" s="27" t="str">
        <f t="shared" si="36"/>
        <v>6UXPUEBLO</v>
      </c>
      <c r="D597" s="27"/>
      <c r="E597" s="28">
        <f>+'CALCULO TARIFAS CC '!$U$45</f>
        <v>0.21917226713789348</v>
      </c>
      <c r="F597" s="29">
        <f t="shared" si="37"/>
        <v>249.2508</v>
      </c>
      <c r="G597" s="291">
        <f t="shared" si="38"/>
        <v>54.63</v>
      </c>
      <c r="H597" s="211" t="s">
        <v>22</v>
      </c>
      <c r="I597" s="186" t="s">
        <v>608</v>
      </c>
      <c r="J597" s="339">
        <v>249.2508</v>
      </c>
    </row>
    <row r="598" spans="1:10" outlineLevel="1" x14ac:dyDescent="0.35">
      <c r="A598" s="219">
        <f t="shared" si="39"/>
        <v>596</v>
      </c>
      <c r="B598" s="125" t="s">
        <v>14</v>
      </c>
      <c r="C598" s="27" t="str">
        <f t="shared" si="36"/>
        <v>6UXSBANITA</v>
      </c>
      <c r="D598" s="27"/>
      <c r="E598" s="28">
        <f>+'CALCULO TARIFAS CC '!$U$45</f>
        <v>0.21917226713789348</v>
      </c>
      <c r="F598" s="29">
        <f t="shared" si="37"/>
        <v>115.4679</v>
      </c>
      <c r="G598" s="291">
        <f t="shared" si="38"/>
        <v>25.31</v>
      </c>
      <c r="H598" s="211" t="s">
        <v>22</v>
      </c>
      <c r="I598" s="186" t="s">
        <v>609</v>
      </c>
      <c r="J598" s="339">
        <v>115.4679</v>
      </c>
    </row>
    <row r="599" spans="1:10" outlineLevel="1" x14ac:dyDescent="0.35">
      <c r="A599" s="219">
        <f t="shared" si="39"/>
        <v>597</v>
      </c>
      <c r="B599" s="125" t="s">
        <v>14</v>
      </c>
      <c r="C599" s="27" t="str">
        <f t="shared" si="36"/>
        <v>6UXSMGTO</v>
      </c>
      <c r="D599" s="27"/>
      <c r="E599" s="28">
        <f>+'CALCULO TARIFAS CC '!$U$45</f>
        <v>0.21917226713789348</v>
      </c>
      <c r="F599" s="29">
        <f t="shared" si="37"/>
        <v>227.86699999999999</v>
      </c>
      <c r="G599" s="291">
        <f t="shared" si="38"/>
        <v>49.94</v>
      </c>
      <c r="H599" s="211" t="s">
        <v>22</v>
      </c>
      <c r="I599" s="186" t="s">
        <v>610</v>
      </c>
      <c r="J599" s="339">
        <v>227.86699999999999</v>
      </c>
    </row>
    <row r="600" spans="1:10" outlineLevel="1" x14ac:dyDescent="0.35">
      <c r="A600" s="219">
        <f t="shared" si="39"/>
        <v>598</v>
      </c>
      <c r="B600" s="125" t="s">
        <v>14</v>
      </c>
      <c r="C600" s="27" t="str">
        <f t="shared" si="36"/>
        <v>6UXSTGO</v>
      </c>
      <c r="D600" s="27"/>
      <c r="E600" s="28">
        <f>+'CALCULO TARIFAS CC '!$U$45</f>
        <v>0.21917226713789348</v>
      </c>
      <c r="F600" s="29">
        <f t="shared" si="37"/>
        <v>104.7697</v>
      </c>
      <c r="G600" s="291">
        <f t="shared" si="38"/>
        <v>22.96</v>
      </c>
      <c r="H600" s="211" t="s">
        <v>22</v>
      </c>
      <c r="I600" s="186" t="s">
        <v>611</v>
      </c>
      <c r="J600" s="339">
        <v>104.7697</v>
      </c>
    </row>
    <row r="601" spans="1:10" outlineLevel="1" x14ac:dyDescent="0.35">
      <c r="A601" s="219">
        <f t="shared" si="39"/>
        <v>599</v>
      </c>
      <c r="B601" s="125" t="s">
        <v>14</v>
      </c>
      <c r="C601" s="27" t="str">
        <f t="shared" si="36"/>
        <v>6UXTRANSIST</v>
      </c>
      <c r="D601" s="27"/>
      <c r="E601" s="28">
        <f>+'CALCULO TARIFAS CC '!$U$45</f>
        <v>0.21917226713789348</v>
      </c>
      <c r="F601" s="29">
        <f t="shared" si="37"/>
        <v>191.32669999999999</v>
      </c>
      <c r="G601" s="291">
        <f t="shared" si="38"/>
        <v>41.93</v>
      </c>
      <c r="H601" s="211" t="s">
        <v>22</v>
      </c>
      <c r="I601" s="186" t="s">
        <v>612</v>
      </c>
      <c r="J601" s="339">
        <v>191.32669999999999</v>
      </c>
    </row>
    <row r="602" spans="1:10" outlineLevel="1" x14ac:dyDescent="0.35">
      <c r="A602" s="219">
        <f t="shared" si="39"/>
        <v>600</v>
      </c>
      <c r="B602" s="125" t="s">
        <v>14</v>
      </c>
      <c r="C602" s="27" t="str">
        <f t="shared" si="36"/>
        <v>6UXTSANTGO</v>
      </c>
      <c r="D602" s="27"/>
      <c r="E602" s="28">
        <f>+'CALCULO TARIFAS CC '!$U$45</f>
        <v>0.21917226713789348</v>
      </c>
      <c r="F602" s="29">
        <f t="shared" si="37"/>
        <v>200.57</v>
      </c>
      <c r="G602" s="291">
        <f t="shared" si="38"/>
        <v>43.96</v>
      </c>
      <c r="H602" s="211" t="s">
        <v>22</v>
      </c>
      <c r="I602" s="186" t="s">
        <v>613</v>
      </c>
      <c r="J602" s="339">
        <v>200.57</v>
      </c>
    </row>
    <row r="603" spans="1:10" outlineLevel="1" x14ac:dyDescent="0.35">
      <c r="A603" s="219">
        <f t="shared" si="39"/>
        <v>601</v>
      </c>
      <c r="B603" s="125" t="s">
        <v>14</v>
      </c>
      <c r="C603" s="27" t="str">
        <f t="shared" si="36"/>
        <v>6UXVALEGRE</v>
      </c>
      <c r="D603" s="27"/>
      <c r="E603" s="28">
        <f>+'CALCULO TARIFAS CC '!$U$45</f>
        <v>0.21917226713789348</v>
      </c>
      <c r="F603" s="29">
        <f t="shared" si="37"/>
        <v>202.721</v>
      </c>
      <c r="G603" s="291">
        <f t="shared" si="38"/>
        <v>44.43</v>
      </c>
      <c r="H603" s="211" t="s">
        <v>22</v>
      </c>
      <c r="I603" s="186" t="s">
        <v>614</v>
      </c>
      <c r="J603" s="339">
        <v>202.721</v>
      </c>
    </row>
    <row r="604" spans="1:10" outlineLevel="1" x14ac:dyDescent="0.35">
      <c r="A604" s="219">
        <f t="shared" si="39"/>
        <v>602</v>
      </c>
      <c r="B604" s="125" t="s">
        <v>14</v>
      </c>
      <c r="C604" s="27" t="str">
        <f t="shared" si="36"/>
        <v>6UXVISRAEL</v>
      </c>
      <c r="D604" s="27"/>
      <c r="E604" s="28">
        <f>+'CALCULO TARIFAS CC '!$U$45</f>
        <v>0.21917226713789348</v>
      </c>
      <c r="F604" s="29">
        <f t="shared" si="37"/>
        <v>108.88420000000001</v>
      </c>
      <c r="G604" s="291">
        <f t="shared" si="38"/>
        <v>23.86</v>
      </c>
      <c r="H604" s="211" t="s">
        <v>22</v>
      </c>
      <c r="I604" s="186" t="s">
        <v>615</v>
      </c>
      <c r="J604" s="339">
        <v>108.88420000000001</v>
      </c>
    </row>
    <row r="605" spans="1:10" outlineLevel="1" x14ac:dyDescent="0.35">
      <c r="A605" s="219">
        <f t="shared" si="39"/>
        <v>603</v>
      </c>
      <c r="B605" s="125" t="s">
        <v>14</v>
      </c>
      <c r="C605" s="27" t="str">
        <f t="shared" si="36"/>
        <v>6UXVLOBOS</v>
      </c>
      <c r="D605" s="27"/>
      <c r="E605" s="28">
        <f>+'CALCULO TARIFAS CC '!$U$45</f>
        <v>0.21917226713789348</v>
      </c>
      <c r="F605" s="29">
        <f t="shared" si="37"/>
        <v>107.839</v>
      </c>
      <c r="G605" s="291">
        <f>ROUND(F605*E605,2)</f>
        <v>23.64</v>
      </c>
      <c r="H605" s="211" t="s">
        <v>22</v>
      </c>
      <c r="I605" s="186" t="s">
        <v>616</v>
      </c>
      <c r="J605" s="339">
        <v>107.839</v>
      </c>
    </row>
    <row r="606" spans="1:10" outlineLevel="1" x14ac:dyDescent="0.35">
      <c r="A606" s="219">
        <f t="shared" si="39"/>
        <v>604</v>
      </c>
      <c r="B606" s="125" t="s">
        <v>14</v>
      </c>
      <c r="C606" s="27" t="str">
        <f t="shared" si="36"/>
        <v>6UXVLUCRE</v>
      </c>
      <c r="D606" s="27"/>
      <c r="E606" s="28">
        <f>+'CALCULO TARIFAS CC '!$U$45</f>
        <v>0.21917226713789348</v>
      </c>
      <c r="F606" s="29">
        <f t="shared" si="37"/>
        <v>103.8921</v>
      </c>
      <c r="G606" s="291">
        <f t="shared" si="38"/>
        <v>22.77</v>
      </c>
      <c r="H606" s="211" t="s">
        <v>22</v>
      </c>
      <c r="I606" s="186" t="s">
        <v>617</v>
      </c>
      <c r="J606" s="339">
        <v>103.8921</v>
      </c>
    </row>
    <row r="607" spans="1:10" ht="15" thickBot="1" x14ac:dyDescent="0.4">
      <c r="A607" s="220"/>
      <c r="B607" s="135" t="s">
        <v>14</v>
      </c>
      <c r="C607" s="136" t="s">
        <v>618</v>
      </c>
      <c r="D607" s="136"/>
      <c r="E607" s="136"/>
      <c r="F607" s="137">
        <f>ROUND(SUM(F3:F606),4)</f>
        <v>1002365.8032</v>
      </c>
      <c r="G607" s="292">
        <f>SUM(G3:G606)</f>
        <v>219690.83999999997</v>
      </c>
      <c r="H607" s="211"/>
      <c r="I607" s="187"/>
      <c r="J607" s="186"/>
    </row>
    <row r="608" spans="1:10" ht="15" thickBot="1" x14ac:dyDescent="0.4">
      <c r="A608" s="219">
        <f>A606+1</f>
        <v>605</v>
      </c>
      <c r="B608" s="53" t="s">
        <v>13</v>
      </c>
      <c r="C608" s="54" t="str">
        <f>I608</f>
        <v>5DICE</v>
      </c>
      <c r="D608" s="54"/>
      <c r="E608" s="55">
        <f>+'CALCULO TARIFAS CC '!T45</f>
        <v>2.0174082137567879</v>
      </c>
      <c r="F608" s="52">
        <f t="shared" ref="F608:F648" si="40">ROUND(J608,4)</f>
        <v>912868.64500000002</v>
      </c>
      <c r="G608" s="293">
        <f t="shared" si="38"/>
        <v>1841628.7</v>
      </c>
      <c r="H608" s="211" t="s">
        <v>19</v>
      </c>
      <c r="I608" s="253" t="s">
        <v>619</v>
      </c>
      <c r="J608" s="351">
        <v>912868.64500000002</v>
      </c>
    </row>
    <row r="609" spans="1:10" outlineLevel="1" x14ac:dyDescent="0.35">
      <c r="A609" s="222">
        <f>A608+1</f>
        <v>606</v>
      </c>
      <c r="B609" s="23" t="s">
        <v>12</v>
      </c>
      <c r="C609" s="24" t="str">
        <f t="shared" ref="C609:C648" si="41">UPPER(I609)</f>
        <v>4DDISNORTE</v>
      </c>
      <c r="D609" s="24"/>
      <c r="E609" s="25">
        <f>+'CALCULO TARIFAS CC '!$S$45</f>
        <v>1.3450766859110632</v>
      </c>
      <c r="F609" s="56">
        <f t="shared" si="40"/>
        <v>199695.95300000001</v>
      </c>
      <c r="G609" s="294">
        <f t="shared" si="38"/>
        <v>268606.37</v>
      </c>
      <c r="H609" s="211" t="s">
        <v>18</v>
      </c>
      <c r="I609" s="188" t="s">
        <v>620</v>
      </c>
      <c r="J609" s="340">
        <v>199695.95300000001</v>
      </c>
    </row>
    <row r="610" spans="1:10" outlineLevel="1" x14ac:dyDescent="0.35">
      <c r="A610" s="223">
        <f t="shared" ref="A610:A649" si="42">A609+1</f>
        <v>607</v>
      </c>
      <c r="B610" s="26" t="s">
        <v>12</v>
      </c>
      <c r="C610" s="27" t="str">
        <f t="shared" si="41"/>
        <v>4DDISSUR</v>
      </c>
      <c r="D610" s="27"/>
      <c r="E610" s="28">
        <f>+'CALCULO TARIFAS CC '!$S$45</f>
        <v>1.3450766859110632</v>
      </c>
      <c r="F610" s="59">
        <f t="shared" si="40"/>
        <v>170733.785</v>
      </c>
      <c r="G610" s="295">
        <f t="shared" si="38"/>
        <v>229650.03</v>
      </c>
      <c r="H610" s="211" t="s">
        <v>18</v>
      </c>
      <c r="I610" s="188" t="s">
        <v>621</v>
      </c>
      <c r="J610" s="340">
        <v>170733.785</v>
      </c>
    </row>
    <row r="611" spans="1:10" outlineLevel="1" x14ac:dyDescent="0.35">
      <c r="A611" s="223">
        <f t="shared" si="42"/>
        <v>608</v>
      </c>
      <c r="B611" s="26" t="s">
        <v>12</v>
      </c>
      <c r="C611" s="27" t="str">
        <f t="shared" si="41"/>
        <v>4DENATRELBIL</v>
      </c>
      <c r="D611" s="27"/>
      <c r="E611" s="28">
        <f>+'CALCULO TARIFAS CC '!$S$45</f>
        <v>1.3450766859110632</v>
      </c>
      <c r="F611" s="59">
        <f t="shared" si="40"/>
        <v>5139.1360000000004</v>
      </c>
      <c r="G611" s="295">
        <f t="shared" si="38"/>
        <v>6912.53</v>
      </c>
      <c r="H611" s="211" t="s">
        <v>18</v>
      </c>
      <c r="I611" s="188" t="s">
        <v>622</v>
      </c>
      <c r="J611" s="340">
        <v>5139.1360000000004</v>
      </c>
    </row>
    <row r="612" spans="1:10" outlineLevel="1" x14ac:dyDescent="0.35">
      <c r="A612" s="223">
        <f t="shared" si="42"/>
        <v>609</v>
      </c>
      <c r="B612" s="26" t="s">
        <v>12</v>
      </c>
      <c r="C612" s="27" t="str">
        <f t="shared" si="41"/>
        <v>4DENATRELBLU</v>
      </c>
      <c r="D612" s="27"/>
      <c r="E612" s="28">
        <f>+'CALCULO TARIFAS CC '!$S$45</f>
        <v>1.3450766859110632</v>
      </c>
      <c r="F612" s="59">
        <f t="shared" si="40"/>
        <v>3182.1280000000002</v>
      </c>
      <c r="G612" s="295">
        <f t="shared" si="38"/>
        <v>4280.21</v>
      </c>
      <c r="H612" s="211" t="s">
        <v>18</v>
      </c>
      <c r="I612" s="188" t="s">
        <v>623</v>
      </c>
      <c r="J612" s="340">
        <v>3182.1280000000002</v>
      </c>
    </row>
    <row r="613" spans="1:10" outlineLevel="1" x14ac:dyDescent="0.35">
      <c r="A613" s="223">
        <f t="shared" si="42"/>
        <v>610</v>
      </c>
      <c r="B613" s="26" t="s">
        <v>12</v>
      </c>
      <c r="C613" s="27" t="str">
        <f t="shared" si="41"/>
        <v>4DENATRELMUL</v>
      </c>
      <c r="D613" s="27"/>
      <c r="E613" s="28">
        <f>+'CALCULO TARIFAS CC '!$S$45</f>
        <v>1.3450766859110632</v>
      </c>
      <c r="F613" s="59">
        <f t="shared" si="40"/>
        <v>1674.4870000000001</v>
      </c>
      <c r="G613" s="295">
        <f t="shared" si="38"/>
        <v>2252.31</v>
      </c>
      <c r="H613" s="211" t="s">
        <v>18</v>
      </c>
      <c r="I613" s="188" t="s">
        <v>624</v>
      </c>
      <c r="J613" s="340">
        <v>1674.4870000000001</v>
      </c>
    </row>
    <row r="614" spans="1:10" outlineLevel="1" x14ac:dyDescent="0.35">
      <c r="A614" s="223">
        <f t="shared" si="42"/>
        <v>611</v>
      </c>
      <c r="B614" s="26" t="s">
        <v>12</v>
      </c>
      <c r="C614" s="27" t="str">
        <f t="shared" si="41"/>
        <v>4DENATRELSIU</v>
      </c>
      <c r="D614" s="27"/>
      <c r="E614" s="28">
        <f>+'CALCULO TARIFAS CC '!$S$45</f>
        <v>1.3450766859110632</v>
      </c>
      <c r="F614" s="59">
        <f t="shared" si="40"/>
        <v>5436.3320000000003</v>
      </c>
      <c r="G614" s="295">
        <f t="shared" si="38"/>
        <v>7312.28</v>
      </c>
      <c r="H614" s="211" t="s">
        <v>18</v>
      </c>
      <c r="I614" s="188" t="s">
        <v>625</v>
      </c>
      <c r="J614" s="340">
        <v>5436.3320000000003</v>
      </c>
    </row>
    <row r="615" spans="1:10" outlineLevel="1" x14ac:dyDescent="0.35">
      <c r="A615" s="223">
        <f t="shared" si="42"/>
        <v>612</v>
      </c>
      <c r="B615" s="26" t="s">
        <v>12</v>
      </c>
      <c r="C615" s="27" t="str">
        <f t="shared" si="41"/>
        <v>4GALBAGEN</v>
      </c>
      <c r="D615" s="27"/>
      <c r="E615" s="28">
        <f>+'CALCULO TARIFAS CC '!$S$45</f>
        <v>1.3450766859110632</v>
      </c>
      <c r="F615" s="59">
        <f t="shared" si="40"/>
        <v>60.966000000000001</v>
      </c>
      <c r="G615" s="295">
        <f t="shared" si="38"/>
        <v>82</v>
      </c>
      <c r="H615" s="211" t="s">
        <v>18</v>
      </c>
      <c r="I615" s="188" t="s">
        <v>626</v>
      </c>
      <c r="J615" s="340">
        <v>60.966000000000001</v>
      </c>
    </row>
    <row r="616" spans="1:10" outlineLevel="1" x14ac:dyDescent="0.35">
      <c r="A616" s="223">
        <f t="shared" si="42"/>
        <v>613</v>
      </c>
      <c r="B616" s="26" t="s">
        <v>12</v>
      </c>
      <c r="C616" s="27" t="str">
        <f t="shared" si="41"/>
        <v>4GALBANISA</v>
      </c>
      <c r="D616" s="27"/>
      <c r="E616" s="28">
        <f>+'CALCULO TARIFAS CC '!$S$45</f>
        <v>1.3450766859110632</v>
      </c>
      <c r="F616" s="59">
        <f t="shared" si="40"/>
        <v>662.75800000000004</v>
      </c>
      <c r="G616" s="295">
        <f t="shared" si="38"/>
        <v>891.46</v>
      </c>
      <c r="H616" s="211" t="s">
        <v>18</v>
      </c>
      <c r="I616" s="188" t="s">
        <v>627</v>
      </c>
      <c r="J616" s="340">
        <v>662.75800000000004</v>
      </c>
    </row>
    <row r="617" spans="1:10" outlineLevel="1" x14ac:dyDescent="0.35">
      <c r="A617" s="223">
        <f t="shared" si="42"/>
        <v>614</v>
      </c>
      <c r="B617" s="26" t="s">
        <v>12</v>
      </c>
      <c r="C617" s="27" t="str">
        <f t="shared" si="41"/>
        <v>4GAMAYO1</v>
      </c>
      <c r="D617" s="27"/>
      <c r="E617" s="28">
        <f>+'CALCULO TARIFAS CC '!$S$45</f>
        <v>1.3450766859110632</v>
      </c>
      <c r="F617" s="59">
        <f t="shared" si="40"/>
        <v>13.717000000000001</v>
      </c>
      <c r="G617" s="295">
        <f t="shared" si="38"/>
        <v>18.45</v>
      </c>
      <c r="H617" s="211" t="s">
        <v>18</v>
      </c>
      <c r="I617" s="188" t="s">
        <v>628</v>
      </c>
      <c r="J617" s="340">
        <v>13.717000000000001</v>
      </c>
    </row>
    <row r="618" spans="1:10" outlineLevel="1" x14ac:dyDescent="0.35">
      <c r="A618" s="223">
        <f t="shared" si="42"/>
        <v>615</v>
      </c>
      <c r="B618" s="26" t="s">
        <v>12</v>
      </c>
      <c r="C618" s="27" t="str">
        <f t="shared" si="41"/>
        <v>4GAMAYO2</v>
      </c>
      <c r="D618" s="27"/>
      <c r="E618" s="28">
        <f>+'CALCULO TARIFAS CC '!$S$45</f>
        <v>1.3450766859110632</v>
      </c>
      <c r="F618" s="59">
        <f t="shared" si="40"/>
        <v>66.453000000000003</v>
      </c>
      <c r="G618" s="295">
        <f t="shared" si="38"/>
        <v>89.38</v>
      </c>
      <c r="H618" s="211" t="s">
        <v>18</v>
      </c>
      <c r="I618" s="188" t="s">
        <v>629</v>
      </c>
      <c r="J618" s="340">
        <v>66.453000000000003</v>
      </c>
    </row>
    <row r="619" spans="1:10" outlineLevel="1" x14ac:dyDescent="0.35">
      <c r="A619" s="223">
        <f t="shared" si="42"/>
        <v>616</v>
      </c>
      <c r="B619" s="26" t="s">
        <v>12</v>
      </c>
      <c r="C619" s="27" t="str">
        <f t="shared" si="41"/>
        <v>4GBPOWER</v>
      </c>
      <c r="D619" s="27"/>
      <c r="E619" s="28">
        <f>+'CALCULO TARIFAS CC '!$S$45</f>
        <v>1.3450766859110632</v>
      </c>
      <c r="F619" s="59">
        <f t="shared" si="40"/>
        <v>29.341000000000001</v>
      </c>
      <c r="G619" s="295">
        <f t="shared" si="38"/>
        <v>39.47</v>
      </c>
      <c r="H619" s="211" t="s">
        <v>18</v>
      </c>
      <c r="I619" s="188" t="s">
        <v>630</v>
      </c>
      <c r="J619" s="340">
        <v>29.341000000000001</v>
      </c>
    </row>
    <row r="620" spans="1:10" outlineLevel="1" x14ac:dyDescent="0.35">
      <c r="A620" s="223">
        <f t="shared" si="42"/>
        <v>617</v>
      </c>
      <c r="B620" s="26" t="s">
        <v>12</v>
      </c>
      <c r="C620" s="27" t="str">
        <f t="shared" si="41"/>
        <v>4GEEC-20</v>
      </c>
      <c r="D620" s="27"/>
      <c r="E620" s="28">
        <f>+'CALCULO TARIFAS CC '!$S$45</f>
        <v>1.3450766859110632</v>
      </c>
      <c r="F620" s="59">
        <f t="shared" si="40"/>
        <v>0</v>
      </c>
      <c r="G620" s="295">
        <f t="shared" si="38"/>
        <v>0</v>
      </c>
      <c r="H620" s="211" t="s">
        <v>18</v>
      </c>
      <c r="I620" s="188" t="s">
        <v>631</v>
      </c>
      <c r="J620" s="340">
        <v>0</v>
      </c>
    </row>
    <row r="621" spans="1:10" outlineLevel="1" x14ac:dyDescent="0.35">
      <c r="A621" s="223">
        <f t="shared" si="42"/>
        <v>618</v>
      </c>
      <c r="B621" s="26" t="s">
        <v>12</v>
      </c>
      <c r="C621" s="27" t="str">
        <f t="shared" si="41"/>
        <v>4GEGR</v>
      </c>
      <c r="D621" s="27"/>
      <c r="E621" s="28">
        <f>+'CALCULO TARIFAS CC '!$S$45</f>
        <v>1.3450766859110632</v>
      </c>
      <c r="F621" s="59">
        <f t="shared" si="40"/>
        <v>593.41800000000001</v>
      </c>
      <c r="G621" s="295">
        <f t="shared" si="38"/>
        <v>798.19</v>
      </c>
      <c r="H621" s="211" t="s">
        <v>18</v>
      </c>
      <c r="I621" s="188" t="s">
        <v>632</v>
      </c>
      <c r="J621" s="340">
        <v>593.41800000000001</v>
      </c>
    </row>
    <row r="622" spans="1:10" outlineLevel="1" x14ac:dyDescent="0.35">
      <c r="A622" s="223">
        <f t="shared" si="42"/>
        <v>619</v>
      </c>
      <c r="B622" s="26" t="s">
        <v>12</v>
      </c>
      <c r="C622" s="27" t="str">
        <f t="shared" si="41"/>
        <v>4GENELCACF</v>
      </c>
      <c r="D622" s="27"/>
      <c r="E622" s="28">
        <f>+'CALCULO TARIFAS CC '!$S$45</f>
        <v>1.3450766859110632</v>
      </c>
      <c r="F622" s="59">
        <f t="shared" si="40"/>
        <v>3.0350000000000001</v>
      </c>
      <c r="G622" s="295">
        <f t="shared" si="38"/>
        <v>4.08</v>
      </c>
      <c r="H622" s="211" t="s">
        <v>18</v>
      </c>
      <c r="I622" s="188" t="s">
        <v>633</v>
      </c>
      <c r="J622" s="340">
        <v>3.0350000000000001</v>
      </c>
    </row>
    <row r="623" spans="1:10" outlineLevel="1" x14ac:dyDescent="0.35">
      <c r="A623" s="223">
        <f t="shared" si="42"/>
        <v>620</v>
      </c>
      <c r="B623" s="26" t="s">
        <v>12</v>
      </c>
      <c r="C623" s="27" t="str">
        <f t="shared" si="41"/>
        <v>4GENELLBMG</v>
      </c>
      <c r="D623" s="27"/>
      <c r="E623" s="28">
        <f>+'CALCULO TARIFAS CC '!$S$45</f>
        <v>1.3450766859110632</v>
      </c>
      <c r="F623" s="59">
        <f t="shared" si="40"/>
        <v>115.86799999999999</v>
      </c>
      <c r="G623" s="295">
        <f t="shared" si="38"/>
        <v>155.85</v>
      </c>
      <c r="H623" s="211" t="s">
        <v>18</v>
      </c>
      <c r="I623" s="188" t="s">
        <v>634</v>
      </c>
      <c r="J623" s="340">
        <v>115.86799999999999</v>
      </c>
    </row>
    <row r="624" spans="1:10" outlineLevel="1" x14ac:dyDescent="0.35">
      <c r="A624" s="223">
        <f t="shared" si="42"/>
        <v>621</v>
      </c>
      <c r="B624" s="26" t="s">
        <v>12</v>
      </c>
      <c r="C624" s="27" t="str">
        <f t="shared" si="41"/>
        <v>4GENELPHL</v>
      </c>
      <c r="D624" s="27"/>
      <c r="E624" s="28">
        <f>+'CALCULO TARIFAS CC '!$S$45</f>
        <v>1.3450766859110632</v>
      </c>
      <c r="F624" s="59">
        <f t="shared" si="40"/>
        <v>1.0349999999999999</v>
      </c>
      <c r="G624" s="295">
        <f t="shared" si="38"/>
        <v>1.39</v>
      </c>
      <c r="H624" s="211" t="s">
        <v>18</v>
      </c>
      <c r="I624" s="188" t="s">
        <v>635</v>
      </c>
      <c r="J624" s="340">
        <v>1.0349999999999999</v>
      </c>
    </row>
    <row r="625" spans="1:10" outlineLevel="1" x14ac:dyDescent="0.35">
      <c r="A625" s="223">
        <f t="shared" si="42"/>
        <v>622</v>
      </c>
      <c r="B625" s="26" t="s">
        <v>12</v>
      </c>
      <c r="C625" s="27" t="str">
        <f t="shared" si="41"/>
        <v>4GEOLO</v>
      </c>
      <c r="D625" s="27"/>
      <c r="E625" s="28">
        <f>+'CALCULO TARIFAS CC '!$S$45</f>
        <v>1.3450766859110632</v>
      </c>
      <c r="F625" s="59">
        <f t="shared" si="40"/>
        <v>38.133000000000003</v>
      </c>
      <c r="G625" s="295">
        <f t="shared" si="38"/>
        <v>51.29</v>
      </c>
      <c r="H625" s="211" t="s">
        <v>18</v>
      </c>
      <c r="I625" s="188" t="s">
        <v>636</v>
      </c>
      <c r="J625" s="340">
        <v>38.133000000000003</v>
      </c>
    </row>
    <row r="626" spans="1:10" outlineLevel="1" x14ac:dyDescent="0.35">
      <c r="A626" s="223">
        <f t="shared" si="42"/>
        <v>623</v>
      </c>
      <c r="B626" s="26" t="s">
        <v>12</v>
      </c>
      <c r="C626" s="27" t="str">
        <f t="shared" si="41"/>
        <v>4GGEOSA</v>
      </c>
      <c r="D626" s="27"/>
      <c r="E626" s="28">
        <f>+'CALCULO TARIFAS CC '!$S$45</f>
        <v>1.3450766859110632</v>
      </c>
      <c r="F626" s="59">
        <f t="shared" si="40"/>
        <v>341.89499999999998</v>
      </c>
      <c r="G626" s="295">
        <f t="shared" si="38"/>
        <v>459.87</v>
      </c>
      <c r="H626" s="211" t="s">
        <v>18</v>
      </c>
      <c r="I626" s="188" t="s">
        <v>637</v>
      </c>
      <c r="J626" s="340">
        <v>341.89499999999998</v>
      </c>
    </row>
    <row r="627" spans="1:10" outlineLevel="1" x14ac:dyDescent="0.35">
      <c r="A627" s="223">
        <f t="shared" si="42"/>
        <v>624</v>
      </c>
      <c r="B627" s="26" t="s">
        <v>12</v>
      </c>
      <c r="C627" s="27" t="str">
        <f t="shared" si="41"/>
        <v>4GHEMCO</v>
      </c>
      <c r="D627" s="27"/>
      <c r="E627" s="28">
        <f>+'CALCULO TARIFAS CC '!$S$45</f>
        <v>1.3450766859110632</v>
      </c>
      <c r="F627" s="59">
        <f t="shared" si="40"/>
        <v>1131.752</v>
      </c>
      <c r="G627" s="295">
        <f t="shared" si="38"/>
        <v>1522.29</v>
      </c>
      <c r="H627" s="211" t="s">
        <v>18</v>
      </c>
      <c r="I627" s="188" t="s">
        <v>638</v>
      </c>
      <c r="J627" s="340">
        <v>1131.752</v>
      </c>
    </row>
    <row r="628" spans="1:10" outlineLevel="1" x14ac:dyDescent="0.35">
      <c r="A628" s="223">
        <f t="shared" si="42"/>
        <v>625</v>
      </c>
      <c r="B628" s="26" t="s">
        <v>12</v>
      </c>
      <c r="C628" s="27" t="str">
        <f t="shared" si="41"/>
        <v>4GHPA</v>
      </c>
      <c r="D628" s="27"/>
      <c r="E628" s="28">
        <f>+'CALCULO TARIFAS CC '!$S$45</f>
        <v>1.3450766859110632</v>
      </c>
      <c r="F628" s="59">
        <f t="shared" si="40"/>
        <v>1.139</v>
      </c>
      <c r="G628" s="295">
        <f t="shared" si="38"/>
        <v>1.53</v>
      </c>
      <c r="H628" s="211" t="s">
        <v>18</v>
      </c>
      <c r="I628" s="188" t="s">
        <v>639</v>
      </c>
      <c r="J628" s="340">
        <v>1.139</v>
      </c>
    </row>
    <row r="629" spans="1:10" outlineLevel="1" x14ac:dyDescent="0.35">
      <c r="A629" s="223">
        <f t="shared" si="42"/>
        <v>626</v>
      </c>
      <c r="B629" s="26" t="s">
        <v>12</v>
      </c>
      <c r="C629" s="27" t="str">
        <f t="shared" si="41"/>
        <v>4GIHCSA</v>
      </c>
      <c r="D629" s="27"/>
      <c r="E629" s="28">
        <f>+'CALCULO TARIFAS CC '!$S$45</f>
        <v>1.3450766859110632</v>
      </c>
      <c r="F629" s="59">
        <f t="shared" si="40"/>
        <v>0.11600000000000001</v>
      </c>
      <c r="G629" s="295">
        <f t="shared" si="38"/>
        <v>0.16</v>
      </c>
      <c r="H629" s="211" t="s">
        <v>18</v>
      </c>
      <c r="I629" s="188" t="s">
        <v>640</v>
      </c>
      <c r="J629" s="340">
        <v>0.11600000000000001</v>
      </c>
    </row>
    <row r="630" spans="1:10" outlineLevel="1" x14ac:dyDescent="0.35">
      <c r="A630" s="223">
        <f t="shared" si="42"/>
        <v>627</v>
      </c>
      <c r="B630" s="26" t="s">
        <v>12</v>
      </c>
      <c r="C630" s="27" t="str">
        <f t="shared" si="41"/>
        <v>4GIHSA</v>
      </c>
      <c r="D630" s="27"/>
      <c r="E630" s="28">
        <f>+'CALCULO TARIFAS CC '!$S$45</f>
        <v>1.3450766859110632</v>
      </c>
      <c r="F630" s="59">
        <f t="shared" si="40"/>
        <v>3.0000000000000001E-3</v>
      </c>
      <c r="G630" s="295">
        <f t="shared" si="38"/>
        <v>0</v>
      </c>
      <c r="H630" s="211" t="s">
        <v>18</v>
      </c>
      <c r="I630" s="188" t="s">
        <v>641</v>
      </c>
      <c r="J630" s="340">
        <v>3.0000000000000001E-3</v>
      </c>
    </row>
    <row r="631" spans="1:10" outlineLevel="1" x14ac:dyDescent="0.35">
      <c r="A631" s="223">
        <f t="shared" si="42"/>
        <v>628</v>
      </c>
      <c r="B631" s="26" t="s">
        <v>12</v>
      </c>
      <c r="C631" s="27" t="str">
        <f t="shared" si="41"/>
        <v>4GMONTEROS</v>
      </c>
      <c r="D631" s="27"/>
      <c r="E631" s="28">
        <f>+'CALCULO TARIFAS CC '!$S$45</f>
        <v>1.3450766859110632</v>
      </c>
      <c r="F631" s="59">
        <f t="shared" si="40"/>
        <v>191.864</v>
      </c>
      <c r="G631" s="295">
        <f t="shared" si="38"/>
        <v>258.07</v>
      </c>
      <c r="H631" s="211" t="s">
        <v>18</v>
      </c>
      <c r="I631" s="188" t="s">
        <v>642</v>
      </c>
      <c r="J631" s="340">
        <v>191.864</v>
      </c>
    </row>
    <row r="632" spans="1:10" outlineLevel="1" x14ac:dyDescent="0.35">
      <c r="A632" s="223">
        <f t="shared" si="42"/>
        <v>629</v>
      </c>
      <c r="B632" s="26" t="s">
        <v>12</v>
      </c>
      <c r="C632" s="27" t="str">
        <f t="shared" si="41"/>
        <v>4GMTL</v>
      </c>
      <c r="D632" s="27"/>
      <c r="E632" s="28">
        <f>+'CALCULO TARIFAS CC '!$S$45</f>
        <v>1.3450766859110632</v>
      </c>
      <c r="F632" s="59">
        <f t="shared" si="40"/>
        <v>9.2040000000000006</v>
      </c>
      <c r="G632" s="295">
        <f t="shared" si="38"/>
        <v>12.38</v>
      </c>
      <c r="H632" s="211" t="s">
        <v>18</v>
      </c>
      <c r="I632" s="188" t="s">
        <v>643</v>
      </c>
      <c r="J632" s="340">
        <v>9.2040000000000006</v>
      </c>
    </row>
    <row r="633" spans="1:10" outlineLevel="1" x14ac:dyDescent="0.35">
      <c r="A633" s="223">
        <f t="shared" si="42"/>
        <v>630</v>
      </c>
      <c r="B633" s="26" t="s">
        <v>12</v>
      </c>
      <c r="C633" s="27" t="str">
        <f t="shared" si="41"/>
        <v>4GPEJ</v>
      </c>
      <c r="D633" s="27"/>
      <c r="E633" s="28">
        <f>+'CALCULO TARIFAS CC '!$S$45</f>
        <v>1.3450766859110632</v>
      </c>
      <c r="F633" s="59">
        <f t="shared" si="40"/>
        <v>8.2840000000000007</v>
      </c>
      <c r="G633" s="295">
        <f t="shared" si="38"/>
        <v>11.14</v>
      </c>
      <c r="H633" s="211" t="s">
        <v>18</v>
      </c>
      <c r="I633" s="188" t="s">
        <v>902</v>
      </c>
      <c r="J633" s="340">
        <v>8.2840000000000007</v>
      </c>
    </row>
    <row r="634" spans="1:10" outlineLevel="1" x14ac:dyDescent="0.35">
      <c r="A634" s="223">
        <f t="shared" si="42"/>
        <v>631</v>
      </c>
      <c r="B634" s="26" t="s">
        <v>12</v>
      </c>
      <c r="C634" s="27" t="str">
        <f t="shared" si="41"/>
        <v>4GPENSA</v>
      </c>
      <c r="D634" s="27"/>
      <c r="E634" s="28">
        <f>+'CALCULO TARIFAS CC '!$S$45</f>
        <v>1.3450766859110632</v>
      </c>
      <c r="F634" s="59">
        <f t="shared" si="40"/>
        <v>3.3079999999999998</v>
      </c>
      <c r="G634" s="295">
        <f t="shared" si="38"/>
        <v>4.45</v>
      </c>
      <c r="H634" s="211" t="s">
        <v>18</v>
      </c>
      <c r="I634" s="188" t="s">
        <v>644</v>
      </c>
      <c r="J634" s="340">
        <v>3.3079999999999998</v>
      </c>
    </row>
    <row r="635" spans="1:10" outlineLevel="1" x14ac:dyDescent="0.35">
      <c r="A635" s="223">
        <f t="shared" si="42"/>
        <v>632</v>
      </c>
      <c r="B635" s="26" t="s">
        <v>12</v>
      </c>
      <c r="C635" s="27" t="str">
        <f t="shared" si="41"/>
        <v>4GSOLARIS</v>
      </c>
      <c r="D635" s="27"/>
      <c r="E635" s="28">
        <f>+'CALCULO TARIFAS CC '!$S$45</f>
        <v>1.3450766859110632</v>
      </c>
      <c r="F635" s="59">
        <f t="shared" si="40"/>
        <v>3.2170000000000001</v>
      </c>
      <c r="G635" s="295">
        <f t="shared" si="38"/>
        <v>4.33</v>
      </c>
      <c r="H635" s="211" t="s">
        <v>18</v>
      </c>
      <c r="I635" s="188" t="s">
        <v>645</v>
      </c>
      <c r="J635" s="340">
        <v>3.2170000000000001</v>
      </c>
    </row>
    <row r="636" spans="1:10" outlineLevel="1" x14ac:dyDescent="0.35">
      <c r="A636" s="223">
        <f t="shared" si="42"/>
        <v>633</v>
      </c>
      <c r="B636" s="26" t="s">
        <v>12</v>
      </c>
      <c r="C636" s="27" t="str">
        <f t="shared" si="41"/>
        <v>4TENATREL</v>
      </c>
      <c r="D636" s="27"/>
      <c r="E636" s="28">
        <f>+'CALCULO TARIFAS CC '!$S$45</f>
        <v>1.3450766859110632</v>
      </c>
      <c r="F636" s="59">
        <f t="shared" si="40"/>
        <v>0</v>
      </c>
      <c r="G636" s="295">
        <f t="shared" si="38"/>
        <v>0</v>
      </c>
      <c r="H636" s="211" t="s">
        <v>18</v>
      </c>
      <c r="I636" s="188" t="s">
        <v>646</v>
      </c>
      <c r="J636" s="340">
        <v>0</v>
      </c>
    </row>
    <row r="637" spans="1:10" outlineLevel="1" x14ac:dyDescent="0.35">
      <c r="A637" s="223">
        <f t="shared" si="42"/>
        <v>634</v>
      </c>
      <c r="B637" s="26" t="s">
        <v>12</v>
      </c>
      <c r="C637" s="27" t="str">
        <f t="shared" si="41"/>
        <v>4TEPRNIC</v>
      </c>
      <c r="D637" s="27"/>
      <c r="E637" s="28">
        <f>+'CALCULO TARIFAS CC '!$S$45</f>
        <v>1.3450766859110632</v>
      </c>
      <c r="F637" s="59">
        <f t="shared" si="40"/>
        <v>0</v>
      </c>
      <c r="G637" s="295">
        <f t="shared" si="38"/>
        <v>0</v>
      </c>
      <c r="H637" s="211" t="s">
        <v>18</v>
      </c>
      <c r="I637" s="188" t="s">
        <v>647</v>
      </c>
      <c r="J637" s="340">
        <v>0</v>
      </c>
    </row>
    <row r="638" spans="1:10" outlineLevel="1" x14ac:dyDescent="0.35">
      <c r="A638" s="223">
        <f t="shared" si="42"/>
        <v>635</v>
      </c>
      <c r="B638" s="26" t="s">
        <v>12</v>
      </c>
      <c r="C638" s="27" t="str">
        <f t="shared" si="41"/>
        <v>4UCCN</v>
      </c>
      <c r="D638" s="27"/>
      <c r="E638" s="28">
        <f>+'CALCULO TARIFAS CC '!$S$45</f>
        <v>1.3450766859110632</v>
      </c>
      <c r="F638" s="59">
        <f t="shared" si="40"/>
        <v>2004.6679999999999</v>
      </c>
      <c r="G638" s="295">
        <f t="shared" si="38"/>
        <v>2696.43</v>
      </c>
      <c r="H638" s="211" t="s">
        <v>18</v>
      </c>
      <c r="I638" s="188" t="s">
        <v>648</v>
      </c>
      <c r="J638" s="340">
        <v>2004.6679999999999</v>
      </c>
    </row>
    <row r="639" spans="1:10" outlineLevel="1" x14ac:dyDescent="0.35">
      <c r="A639" s="223">
        <f t="shared" si="42"/>
        <v>636</v>
      </c>
      <c r="B639" s="26" t="s">
        <v>12</v>
      </c>
      <c r="C639" s="27" t="str">
        <f t="shared" si="41"/>
        <v>4UCEMEXN</v>
      </c>
      <c r="D639" s="27"/>
      <c r="E639" s="28">
        <f>+'CALCULO TARIFAS CC '!$S$45</f>
        <v>1.3450766859110632</v>
      </c>
      <c r="F639" s="59">
        <f t="shared" si="40"/>
        <v>2758.268</v>
      </c>
      <c r="G639" s="295">
        <f t="shared" si="38"/>
        <v>3710.08</v>
      </c>
      <c r="H639" s="211" t="s">
        <v>18</v>
      </c>
      <c r="I639" s="188" t="s">
        <v>649</v>
      </c>
      <c r="J639" s="340">
        <v>2758.268</v>
      </c>
    </row>
    <row r="640" spans="1:10" outlineLevel="1" x14ac:dyDescent="0.35">
      <c r="A640" s="223">
        <f t="shared" si="42"/>
        <v>637</v>
      </c>
      <c r="B640" s="26" t="s">
        <v>12</v>
      </c>
      <c r="C640" s="27" t="str">
        <f t="shared" si="41"/>
        <v>4UCHDN</v>
      </c>
      <c r="D640" s="27"/>
      <c r="E640" s="28">
        <f>+'CALCULO TARIFAS CC '!$S$45</f>
        <v>1.3450766859110632</v>
      </c>
      <c r="F640" s="59">
        <f t="shared" si="40"/>
        <v>495.471</v>
      </c>
      <c r="G640" s="295">
        <f t="shared" si="38"/>
        <v>666.45</v>
      </c>
      <c r="H640" s="211" t="s">
        <v>18</v>
      </c>
      <c r="I640" s="188" t="s">
        <v>650</v>
      </c>
      <c r="J640" s="340">
        <v>495.471</v>
      </c>
    </row>
    <row r="641" spans="1:10" outlineLevel="1" x14ac:dyDescent="0.35">
      <c r="A641" s="223">
        <f t="shared" si="42"/>
        <v>638</v>
      </c>
      <c r="B641" s="26" t="s">
        <v>12</v>
      </c>
      <c r="C641" s="27" t="str">
        <f t="shared" si="41"/>
        <v>4UDMN</v>
      </c>
      <c r="D641" s="27"/>
      <c r="E641" s="28">
        <f>+'CALCULO TARIFAS CC '!$S$45</f>
        <v>1.3450766859110632</v>
      </c>
      <c r="F641" s="59">
        <f t="shared" si="40"/>
        <v>4794.6019999999999</v>
      </c>
      <c r="G641" s="295">
        <f t="shared" si="38"/>
        <v>6449.11</v>
      </c>
      <c r="H641" s="211" t="s">
        <v>18</v>
      </c>
      <c r="I641" s="188" t="s">
        <v>651</v>
      </c>
      <c r="J641" s="340">
        <v>4794.6019999999999</v>
      </c>
    </row>
    <row r="642" spans="1:10" outlineLevel="1" x14ac:dyDescent="0.35">
      <c r="A642" s="223">
        <f t="shared" si="42"/>
        <v>639</v>
      </c>
      <c r="B642" s="26" t="s">
        <v>12</v>
      </c>
      <c r="C642" s="27" t="str">
        <f t="shared" si="41"/>
        <v>4UENACAL</v>
      </c>
      <c r="D642" s="27"/>
      <c r="E642" s="28">
        <f>+'CALCULO TARIFAS CC '!$S$45</f>
        <v>1.3450766859110632</v>
      </c>
      <c r="F642" s="59">
        <f t="shared" si="40"/>
        <v>27152.455999999998</v>
      </c>
      <c r="G642" s="295">
        <f t="shared" si="38"/>
        <v>36522.14</v>
      </c>
      <c r="H642" s="211" t="s">
        <v>18</v>
      </c>
      <c r="I642" s="188" t="s">
        <v>652</v>
      </c>
      <c r="J642" s="340">
        <v>27152.455999999998</v>
      </c>
    </row>
    <row r="643" spans="1:10" outlineLevel="1" x14ac:dyDescent="0.35">
      <c r="A643" s="223">
        <f t="shared" si="42"/>
        <v>640</v>
      </c>
      <c r="B643" s="26" t="s">
        <v>12</v>
      </c>
      <c r="C643" s="27" t="str">
        <f t="shared" si="41"/>
        <v>4UENSA</v>
      </c>
      <c r="D643" s="27"/>
      <c r="E643" s="28">
        <f>+'CALCULO TARIFAS CC '!$S$45</f>
        <v>1.3450766859110632</v>
      </c>
      <c r="F643" s="59">
        <f t="shared" si="40"/>
        <v>759.85699999999997</v>
      </c>
      <c r="G643" s="295">
        <f t="shared" ref="G643:G703" si="43">ROUND(F643*E643,2)</f>
        <v>1022.07</v>
      </c>
      <c r="H643" s="211" t="s">
        <v>18</v>
      </c>
      <c r="I643" s="188" t="s">
        <v>653</v>
      </c>
      <c r="J643" s="340">
        <v>759.85699999999997</v>
      </c>
    </row>
    <row r="644" spans="1:10" outlineLevel="1" x14ac:dyDescent="0.35">
      <c r="A644" s="223">
        <f t="shared" si="42"/>
        <v>641</v>
      </c>
      <c r="B644" s="26" t="s">
        <v>12</v>
      </c>
      <c r="C644" s="27" t="str">
        <f t="shared" si="41"/>
        <v>4UHME</v>
      </c>
      <c r="D644" s="27"/>
      <c r="E644" s="28">
        <f>+'CALCULO TARIFAS CC '!$S$45</f>
        <v>1.3450766859110632</v>
      </c>
      <c r="F644" s="59">
        <f t="shared" si="40"/>
        <v>1413.7080000000001</v>
      </c>
      <c r="G644" s="295">
        <f t="shared" si="43"/>
        <v>1901.55</v>
      </c>
      <c r="H644" s="211" t="s">
        <v>18</v>
      </c>
      <c r="I644" s="188" t="s">
        <v>654</v>
      </c>
      <c r="J644" s="340">
        <v>1413.7080000000001</v>
      </c>
    </row>
    <row r="645" spans="1:10" outlineLevel="1" x14ac:dyDescent="0.35">
      <c r="A645" s="223">
        <f t="shared" si="42"/>
        <v>642</v>
      </c>
      <c r="B645" s="26" t="s">
        <v>12</v>
      </c>
      <c r="C645" s="27" t="str">
        <f t="shared" si="41"/>
        <v>4UHOLCIM</v>
      </c>
      <c r="D645" s="27"/>
      <c r="E645" s="28">
        <f>+'CALCULO TARIFAS CC '!$S$45</f>
        <v>1.3450766859110632</v>
      </c>
      <c r="F645" s="59">
        <f t="shared" si="40"/>
        <v>859.726</v>
      </c>
      <c r="G645" s="295">
        <f t="shared" si="43"/>
        <v>1156.4000000000001</v>
      </c>
      <c r="H645" s="211" t="s">
        <v>18</v>
      </c>
      <c r="I645" s="188" t="s">
        <v>655</v>
      </c>
      <c r="J645" s="340">
        <v>859.726</v>
      </c>
    </row>
    <row r="646" spans="1:10" outlineLevel="1" x14ac:dyDescent="0.35">
      <c r="A646" s="223">
        <f t="shared" si="42"/>
        <v>643</v>
      </c>
      <c r="B646" s="26" t="s">
        <v>12</v>
      </c>
      <c r="C646" s="27" t="str">
        <f t="shared" si="41"/>
        <v>4UINDEXN</v>
      </c>
      <c r="D646" s="27"/>
      <c r="E646" s="28">
        <f>+'CALCULO TARIFAS CC '!$S$45</f>
        <v>1.3450766859110632</v>
      </c>
      <c r="F646" s="59">
        <f t="shared" si="40"/>
        <v>364.58100000000002</v>
      </c>
      <c r="G646" s="295">
        <f t="shared" si="43"/>
        <v>490.39</v>
      </c>
      <c r="H646" s="211" t="s">
        <v>18</v>
      </c>
      <c r="I646" s="187" t="s">
        <v>656</v>
      </c>
      <c r="J646" s="341">
        <v>364.58100000000002</v>
      </c>
    </row>
    <row r="647" spans="1:10" outlineLevel="1" x14ac:dyDescent="0.35">
      <c r="A647" s="223">
        <f t="shared" si="42"/>
        <v>644</v>
      </c>
      <c r="B647" s="26" t="s">
        <v>12</v>
      </c>
      <c r="C647" s="27" t="str">
        <f t="shared" si="41"/>
        <v>4UTRITONMI</v>
      </c>
      <c r="D647" s="27"/>
      <c r="E647" s="28">
        <f>+'CALCULO TARIFAS CC '!$S$45</f>
        <v>1.3450766859110632</v>
      </c>
      <c r="F647" s="59">
        <f t="shared" si="40"/>
        <v>6400.451</v>
      </c>
      <c r="G647" s="295">
        <f t="shared" si="43"/>
        <v>8609.1</v>
      </c>
      <c r="H647" s="211" t="s">
        <v>18</v>
      </c>
      <c r="I647" s="187" t="s">
        <v>657</v>
      </c>
      <c r="J647" s="341">
        <v>6400.451</v>
      </c>
    </row>
    <row r="648" spans="1:10" outlineLevel="1" x14ac:dyDescent="0.35">
      <c r="A648" s="223">
        <f t="shared" si="42"/>
        <v>645</v>
      </c>
      <c r="B648" s="26" t="s">
        <v>12</v>
      </c>
      <c r="C648" s="27" t="str">
        <f t="shared" si="41"/>
        <v>4UTWN</v>
      </c>
      <c r="D648" s="27"/>
      <c r="E648" s="28">
        <f>+'CALCULO TARIFAS CC '!$S$45</f>
        <v>1.3450766859110632</v>
      </c>
      <c r="F648" s="59">
        <f t="shared" si="40"/>
        <v>9821.7150000000001</v>
      </c>
      <c r="G648" s="295">
        <f t="shared" si="43"/>
        <v>13210.96</v>
      </c>
      <c r="H648" s="211" t="s">
        <v>18</v>
      </c>
      <c r="I648" s="187" t="s">
        <v>658</v>
      </c>
      <c r="J648" s="341">
        <v>9821.7150000000001</v>
      </c>
    </row>
    <row r="649" spans="1:10" ht="15" outlineLevel="1" thickBot="1" x14ac:dyDescent="0.4">
      <c r="A649" s="223">
        <f t="shared" si="42"/>
        <v>646</v>
      </c>
      <c r="B649" s="26" t="s">
        <v>12</v>
      </c>
      <c r="C649" s="27" t="str">
        <f t="shared" ref="C649" si="44">UPPER(I649)</f>
        <v>4UZFLP</v>
      </c>
      <c r="D649" s="27"/>
      <c r="E649" s="28">
        <f>+'CALCULO TARIFAS CC '!$S$45</f>
        <v>1.3450766859110632</v>
      </c>
      <c r="F649" s="59">
        <f t="shared" ref="F649" si="45">ROUND(J649,4)</f>
        <v>465.02300000000002</v>
      </c>
      <c r="G649" s="295">
        <f t="shared" si="43"/>
        <v>625.49</v>
      </c>
      <c r="H649" s="211" t="s">
        <v>18</v>
      </c>
      <c r="I649" s="187" t="s">
        <v>659</v>
      </c>
      <c r="J649" s="341">
        <v>465.02300000000002</v>
      </c>
    </row>
    <row r="650" spans="1:10" ht="15" thickBot="1" x14ac:dyDescent="0.4">
      <c r="A650" s="224"/>
      <c r="B650" s="50" t="s">
        <v>12</v>
      </c>
      <c r="C650" s="51" t="s">
        <v>618</v>
      </c>
      <c r="D650" s="51"/>
      <c r="E650" s="51"/>
      <c r="F650" s="72">
        <f>ROUND(SUM(F609:F649),4)</f>
        <v>446427.853</v>
      </c>
      <c r="G650" s="293">
        <f>SUM(G609:G649)</f>
        <v>600479.68000000005</v>
      </c>
      <c r="H650" s="212"/>
      <c r="I650" s="185"/>
      <c r="J650" s="185"/>
    </row>
    <row r="651" spans="1:10" ht="15" thickBot="1" x14ac:dyDescent="0.4">
      <c r="A651" s="221">
        <f>A649+1</f>
        <v>647</v>
      </c>
      <c r="B651" s="53" t="s">
        <v>11</v>
      </c>
      <c r="C651" s="54" t="str">
        <f t="shared" ref="C651:C682" si="46">I651</f>
        <v>3DENEE</v>
      </c>
      <c r="D651" s="73"/>
      <c r="E651" s="55">
        <f>+'CALCULO TARIFAS CC '!R45</f>
        <v>0.35669926382717215</v>
      </c>
      <c r="F651" s="52">
        <f t="shared" ref="F651:F682" si="47">ROUND(J651,4)</f>
        <v>968679.52610000002</v>
      </c>
      <c r="G651" s="293">
        <f>ROUND(F651*E651,2)-0.01</f>
        <v>345527.26</v>
      </c>
      <c r="H651" s="211" t="s">
        <v>16</v>
      </c>
      <c r="I651" s="252" t="s">
        <v>660</v>
      </c>
      <c r="J651" s="189">
        <v>968679.52610000002</v>
      </c>
    </row>
    <row r="652" spans="1:10" outlineLevel="1" x14ac:dyDescent="0.35">
      <c r="A652" s="222">
        <f>A651+1</f>
        <v>648</v>
      </c>
      <c r="B652" s="23" t="s">
        <v>10</v>
      </c>
      <c r="C652" s="24" t="str">
        <f t="shared" si="46"/>
        <v>2C_C03</v>
      </c>
      <c r="D652" s="24"/>
      <c r="E652" s="25">
        <f>+'CALCULO TARIFAS CC '!$Q$45</f>
        <v>1.0479700240114904</v>
      </c>
      <c r="F652" s="56">
        <f t="shared" si="47"/>
        <v>5677.1184000000003</v>
      </c>
      <c r="G652" s="294">
        <f t="shared" si="43"/>
        <v>5949.45</v>
      </c>
      <c r="H652" s="211" t="s">
        <v>7</v>
      </c>
      <c r="I652" s="185" t="s">
        <v>661</v>
      </c>
      <c r="J652" s="342">
        <v>5677.1184000000003</v>
      </c>
    </row>
    <row r="653" spans="1:10" outlineLevel="1" x14ac:dyDescent="0.35">
      <c r="A653" s="223">
        <f t="shared" ref="A653:A703" si="48">A652+1</f>
        <v>649</v>
      </c>
      <c r="B653" s="26" t="s">
        <v>10</v>
      </c>
      <c r="C653" s="27" t="str">
        <f t="shared" si="46"/>
        <v>2C_C04</v>
      </c>
      <c r="D653" s="27"/>
      <c r="E653" s="28">
        <f>+'CALCULO TARIFAS CC '!$Q$45</f>
        <v>1.0479700240114904</v>
      </c>
      <c r="F653" s="59">
        <f t="shared" si="47"/>
        <v>706.71</v>
      </c>
      <c r="G653" s="295">
        <f t="shared" si="43"/>
        <v>740.61</v>
      </c>
      <c r="H653" s="211" t="s">
        <v>7</v>
      </c>
      <c r="I653" s="185" t="s">
        <v>662</v>
      </c>
      <c r="J653" s="342">
        <v>706.71</v>
      </c>
    </row>
    <row r="654" spans="1:10" outlineLevel="1" x14ac:dyDescent="0.35">
      <c r="A654" s="223">
        <f t="shared" si="48"/>
        <v>650</v>
      </c>
      <c r="B654" s="26" t="s">
        <v>10</v>
      </c>
      <c r="C654" s="27" t="str">
        <f t="shared" si="46"/>
        <v>2C_C08</v>
      </c>
      <c r="D654" s="27"/>
      <c r="E654" s="28">
        <f>+'CALCULO TARIFAS CC '!$Q$45</f>
        <v>1.0479700240114904</v>
      </c>
      <c r="F654" s="59">
        <f t="shared" si="47"/>
        <v>0.81200000000000006</v>
      </c>
      <c r="G654" s="295">
        <f t="shared" si="43"/>
        <v>0.85</v>
      </c>
      <c r="H654" s="211" t="s">
        <v>7</v>
      </c>
      <c r="I654" s="185" t="s">
        <v>663</v>
      </c>
      <c r="J654" s="342">
        <v>0.81200000000000006</v>
      </c>
    </row>
    <row r="655" spans="1:10" outlineLevel="1" x14ac:dyDescent="0.35">
      <c r="A655" s="223">
        <f t="shared" si="48"/>
        <v>651</v>
      </c>
      <c r="B655" s="26" t="s">
        <v>10</v>
      </c>
      <c r="C655" s="27" t="str">
        <f t="shared" si="46"/>
        <v>2C_C13</v>
      </c>
      <c r="D655" s="27"/>
      <c r="E655" s="28">
        <f>+'CALCULO TARIFAS CC '!$Q$45</f>
        <v>1.0479700240114904</v>
      </c>
      <c r="F655" s="59">
        <f t="shared" si="47"/>
        <v>0</v>
      </c>
      <c r="G655" s="295">
        <f t="shared" si="43"/>
        <v>0</v>
      </c>
      <c r="H655" s="211" t="s">
        <v>7</v>
      </c>
      <c r="I655" s="185" t="s">
        <v>664</v>
      </c>
      <c r="J655" s="342">
        <v>0</v>
      </c>
    </row>
    <row r="656" spans="1:10" outlineLevel="1" x14ac:dyDescent="0.35">
      <c r="A656" s="223">
        <f t="shared" si="48"/>
        <v>652</v>
      </c>
      <c r="B656" s="26" t="s">
        <v>10</v>
      </c>
      <c r="C656" s="27" t="str">
        <f t="shared" si="46"/>
        <v>2C_C15</v>
      </c>
      <c r="D656" s="27"/>
      <c r="E656" s="28">
        <f>+'CALCULO TARIFAS CC '!$Q$45</f>
        <v>1.0479700240114904</v>
      </c>
      <c r="F656" s="59">
        <f t="shared" si="47"/>
        <v>0</v>
      </c>
      <c r="G656" s="295">
        <f t="shared" si="43"/>
        <v>0</v>
      </c>
      <c r="H656" s="211" t="s">
        <v>7</v>
      </c>
      <c r="I656" s="185" t="s">
        <v>665</v>
      </c>
      <c r="J656" s="342">
        <v>0</v>
      </c>
    </row>
    <row r="657" spans="1:10" outlineLevel="1" x14ac:dyDescent="0.35">
      <c r="A657" s="223">
        <f t="shared" si="48"/>
        <v>653</v>
      </c>
      <c r="B657" s="26" t="s">
        <v>10</v>
      </c>
      <c r="C657" s="27" t="str">
        <f t="shared" si="46"/>
        <v>2C_C16</v>
      </c>
      <c r="D657" s="27"/>
      <c r="E657" s="28">
        <f>+'CALCULO TARIFAS CC '!$Q$45</f>
        <v>1.0479700240114904</v>
      </c>
      <c r="F657" s="59">
        <f t="shared" si="47"/>
        <v>475.80040000000002</v>
      </c>
      <c r="G657" s="295">
        <f t="shared" si="43"/>
        <v>498.62</v>
      </c>
      <c r="H657" s="211" t="s">
        <v>7</v>
      </c>
      <c r="I657" s="185" t="s">
        <v>666</v>
      </c>
      <c r="J657" s="342">
        <v>475.80040000000002</v>
      </c>
    </row>
    <row r="658" spans="1:10" outlineLevel="1" x14ac:dyDescent="0.35">
      <c r="A658" s="223">
        <f t="shared" si="48"/>
        <v>654</v>
      </c>
      <c r="B658" s="26" t="s">
        <v>10</v>
      </c>
      <c r="C658" s="27" t="str">
        <f t="shared" si="46"/>
        <v>2C_C34</v>
      </c>
      <c r="D658" s="27"/>
      <c r="E658" s="28">
        <f>+'CALCULO TARIFAS CC '!$Q$45</f>
        <v>1.0479700240114904</v>
      </c>
      <c r="F658" s="59">
        <f t="shared" si="47"/>
        <v>2855.8326000000002</v>
      </c>
      <c r="G658" s="295">
        <f t="shared" si="43"/>
        <v>2992.83</v>
      </c>
      <c r="H658" s="211" t="s">
        <v>7</v>
      </c>
      <c r="I658" s="185" t="s">
        <v>667</v>
      </c>
      <c r="J658" s="342">
        <v>2855.8326000000002</v>
      </c>
    </row>
    <row r="659" spans="1:10" outlineLevel="1" x14ac:dyDescent="0.35">
      <c r="A659" s="223">
        <f t="shared" si="48"/>
        <v>655</v>
      </c>
      <c r="B659" s="26" t="s">
        <v>10</v>
      </c>
      <c r="C659" s="27" t="str">
        <f t="shared" si="46"/>
        <v>2C_C39</v>
      </c>
      <c r="D659" s="27"/>
      <c r="E659" s="28">
        <f>+'CALCULO TARIFAS CC '!$Q$45</f>
        <v>1.0479700240114904</v>
      </c>
      <c r="F659" s="59">
        <f t="shared" si="47"/>
        <v>6090.5756000000001</v>
      </c>
      <c r="G659" s="295">
        <f t="shared" si="43"/>
        <v>6382.74</v>
      </c>
      <c r="H659" s="211" t="s">
        <v>7</v>
      </c>
      <c r="I659" s="185" t="s">
        <v>668</v>
      </c>
      <c r="J659" s="342">
        <v>6090.5756000000001</v>
      </c>
    </row>
    <row r="660" spans="1:10" outlineLevel="1" x14ac:dyDescent="0.35">
      <c r="A660" s="223">
        <f t="shared" si="48"/>
        <v>656</v>
      </c>
      <c r="B660" s="26" t="s">
        <v>10</v>
      </c>
      <c r="C660" s="27" t="str">
        <f t="shared" si="46"/>
        <v>2C_C40</v>
      </c>
      <c r="D660" s="27"/>
      <c r="E660" s="28">
        <f>+'CALCULO TARIFAS CC '!$Q$45</f>
        <v>1.0479700240114904</v>
      </c>
      <c r="F660" s="59">
        <f t="shared" si="47"/>
        <v>319.43279999999999</v>
      </c>
      <c r="G660" s="295">
        <f t="shared" si="43"/>
        <v>334.76</v>
      </c>
      <c r="H660" s="211" t="s">
        <v>7</v>
      </c>
      <c r="I660" s="185" t="s">
        <v>669</v>
      </c>
      <c r="J660" s="342">
        <v>319.43279999999999</v>
      </c>
    </row>
    <row r="661" spans="1:10" outlineLevel="1" x14ac:dyDescent="0.35">
      <c r="A661" s="223">
        <f t="shared" si="48"/>
        <v>657</v>
      </c>
      <c r="B661" s="26" t="s">
        <v>10</v>
      </c>
      <c r="C661" s="27" t="str">
        <f t="shared" si="46"/>
        <v>2C_C51</v>
      </c>
      <c r="D661" s="27"/>
      <c r="E661" s="28">
        <f>+'CALCULO TARIFAS CC '!$Q$45</f>
        <v>1.0479700240114904</v>
      </c>
      <c r="F661" s="59">
        <f t="shared" si="47"/>
        <v>0</v>
      </c>
      <c r="G661" s="295">
        <f t="shared" si="43"/>
        <v>0</v>
      </c>
      <c r="H661" s="211" t="s">
        <v>7</v>
      </c>
      <c r="I661" s="185" t="s">
        <v>670</v>
      </c>
      <c r="J661" s="342">
        <v>0</v>
      </c>
    </row>
    <row r="662" spans="1:10" outlineLevel="1" x14ac:dyDescent="0.35">
      <c r="A662" s="223">
        <f t="shared" si="48"/>
        <v>658</v>
      </c>
      <c r="B662" s="26" t="s">
        <v>10</v>
      </c>
      <c r="C662" s="27" t="str">
        <f t="shared" si="46"/>
        <v>2C_C53</v>
      </c>
      <c r="D662" s="27"/>
      <c r="E662" s="28">
        <f>+'CALCULO TARIFAS CC '!$Q$45</f>
        <v>1.0479700240114904</v>
      </c>
      <c r="F662" s="59">
        <f t="shared" si="47"/>
        <v>1099.3262</v>
      </c>
      <c r="G662" s="295">
        <f t="shared" si="43"/>
        <v>1152.06</v>
      </c>
      <c r="H662" s="211" t="s">
        <v>7</v>
      </c>
      <c r="I662" s="185" t="s">
        <v>671</v>
      </c>
      <c r="J662" s="342">
        <v>1099.3262</v>
      </c>
    </row>
    <row r="663" spans="1:10" outlineLevel="1" x14ac:dyDescent="0.35">
      <c r="A663" s="223">
        <f t="shared" si="48"/>
        <v>659</v>
      </c>
      <c r="B663" s="26" t="s">
        <v>10</v>
      </c>
      <c r="C663" s="27" t="str">
        <f t="shared" si="46"/>
        <v>2C_C58</v>
      </c>
      <c r="D663" s="27"/>
      <c r="E663" s="28">
        <f>+'CALCULO TARIFAS CC '!$Q$45</f>
        <v>1.0479700240114904</v>
      </c>
      <c r="F663" s="59">
        <f t="shared" si="47"/>
        <v>6634.1095999999998</v>
      </c>
      <c r="G663" s="295">
        <f t="shared" si="43"/>
        <v>6952.35</v>
      </c>
      <c r="H663" s="211" t="s">
        <v>7</v>
      </c>
      <c r="I663" s="185" t="s">
        <v>672</v>
      </c>
      <c r="J663" s="342">
        <v>6634.1095999999998</v>
      </c>
    </row>
    <row r="664" spans="1:10" outlineLevel="1" x14ac:dyDescent="0.35">
      <c r="A664" s="223">
        <f t="shared" si="48"/>
        <v>660</v>
      </c>
      <c r="B664" s="26" t="s">
        <v>10</v>
      </c>
      <c r="C664" s="27" t="str">
        <f t="shared" si="46"/>
        <v>2C_C60</v>
      </c>
      <c r="D664" s="27"/>
      <c r="E664" s="28">
        <f>+'CALCULO TARIFAS CC '!$Q$45</f>
        <v>1.0479700240114904</v>
      </c>
      <c r="F664" s="59">
        <f t="shared" si="47"/>
        <v>7913.7524999999996</v>
      </c>
      <c r="G664" s="295">
        <f t="shared" si="43"/>
        <v>8293.3799999999992</v>
      </c>
      <c r="H664" s="211" t="s">
        <v>7</v>
      </c>
      <c r="I664" s="185" t="s">
        <v>673</v>
      </c>
      <c r="J664" s="342">
        <v>7913.7524999999996</v>
      </c>
    </row>
    <row r="665" spans="1:10" outlineLevel="1" x14ac:dyDescent="0.35">
      <c r="A665" s="223">
        <f t="shared" si="48"/>
        <v>661</v>
      </c>
      <c r="B665" s="26" t="s">
        <v>10</v>
      </c>
      <c r="C665" s="27" t="str">
        <f t="shared" si="46"/>
        <v>2C_C61</v>
      </c>
      <c r="D665" s="27"/>
      <c r="E665" s="28">
        <f>+'CALCULO TARIFAS CC '!$Q$45</f>
        <v>1.0479700240114904</v>
      </c>
      <c r="F665" s="59">
        <f t="shared" si="47"/>
        <v>0</v>
      </c>
      <c r="G665" s="295">
        <f t="shared" si="43"/>
        <v>0</v>
      </c>
      <c r="H665" s="211" t="s">
        <v>7</v>
      </c>
      <c r="I665" s="185" t="s">
        <v>674</v>
      </c>
      <c r="J665" s="342">
        <v>0</v>
      </c>
    </row>
    <row r="666" spans="1:10" outlineLevel="1" x14ac:dyDescent="0.35">
      <c r="A666" s="223">
        <f t="shared" si="48"/>
        <v>662</v>
      </c>
      <c r="B666" s="26" t="s">
        <v>10</v>
      </c>
      <c r="C666" s="27" t="str">
        <f t="shared" si="46"/>
        <v>2C_C64</v>
      </c>
      <c r="D666" s="27"/>
      <c r="E666" s="28">
        <f>+'CALCULO TARIFAS CC '!$Q$45</f>
        <v>1.0479700240114904</v>
      </c>
      <c r="F666" s="59">
        <f t="shared" si="47"/>
        <v>5264.5388000000003</v>
      </c>
      <c r="G666" s="295">
        <f t="shared" si="43"/>
        <v>5517.08</v>
      </c>
      <c r="H666" s="211" t="s">
        <v>7</v>
      </c>
      <c r="I666" s="185" t="s">
        <v>675</v>
      </c>
      <c r="J666" s="342">
        <v>5264.5388000000003</v>
      </c>
    </row>
    <row r="667" spans="1:10" outlineLevel="1" x14ac:dyDescent="0.35">
      <c r="A667" s="223">
        <f t="shared" si="48"/>
        <v>663</v>
      </c>
      <c r="B667" s="26" t="s">
        <v>10</v>
      </c>
      <c r="C667" s="27" t="str">
        <f t="shared" si="46"/>
        <v>2C_C66</v>
      </c>
      <c r="D667" s="27"/>
      <c r="E667" s="28">
        <f>+'CALCULO TARIFAS CC '!$Q$45</f>
        <v>1.0479700240114904</v>
      </c>
      <c r="F667" s="59">
        <f t="shared" si="47"/>
        <v>0</v>
      </c>
      <c r="G667" s="295">
        <f t="shared" si="43"/>
        <v>0</v>
      </c>
      <c r="H667" s="211" t="s">
        <v>7</v>
      </c>
      <c r="I667" s="185" t="s">
        <v>676</v>
      </c>
      <c r="J667" s="342">
        <v>0</v>
      </c>
    </row>
    <row r="668" spans="1:10" outlineLevel="1" x14ac:dyDescent="0.35">
      <c r="A668" s="223">
        <f t="shared" si="48"/>
        <v>664</v>
      </c>
      <c r="B668" s="26" t="s">
        <v>10</v>
      </c>
      <c r="C668" s="27" t="str">
        <f t="shared" si="46"/>
        <v>2C_C67</v>
      </c>
      <c r="D668" s="27"/>
      <c r="E668" s="28">
        <f>+'CALCULO TARIFAS CC '!$Q$45</f>
        <v>1.0479700240114904</v>
      </c>
      <c r="F668" s="59">
        <f t="shared" si="47"/>
        <v>654.30669999999998</v>
      </c>
      <c r="G668" s="295">
        <f t="shared" si="43"/>
        <v>685.69</v>
      </c>
      <c r="H668" s="211" t="s">
        <v>7</v>
      </c>
      <c r="I668" s="250" t="s">
        <v>677</v>
      </c>
      <c r="J668" s="342">
        <v>654.30669999999998</v>
      </c>
    </row>
    <row r="669" spans="1:10" outlineLevel="1" x14ac:dyDescent="0.35">
      <c r="A669" s="223">
        <f t="shared" si="48"/>
        <v>665</v>
      </c>
      <c r="B669" s="26" t="s">
        <v>10</v>
      </c>
      <c r="C669" s="27" t="str">
        <f t="shared" si="46"/>
        <v>2C_C72</v>
      </c>
      <c r="D669" s="27"/>
      <c r="E669" s="28">
        <f>+'CALCULO TARIFAS CC '!$Q$45</f>
        <v>1.0479700240114904</v>
      </c>
      <c r="F669" s="59">
        <f t="shared" si="47"/>
        <v>1478.577</v>
      </c>
      <c r="G669" s="295">
        <f t="shared" si="43"/>
        <v>1549.5</v>
      </c>
      <c r="H669" s="211" t="s">
        <v>7</v>
      </c>
      <c r="I669" s="185" t="s">
        <v>678</v>
      </c>
      <c r="J669" s="342">
        <v>1478.577</v>
      </c>
    </row>
    <row r="670" spans="1:10" outlineLevel="1" x14ac:dyDescent="0.35">
      <c r="A670" s="223">
        <f t="shared" si="48"/>
        <v>666</v>
      </c>
      <c r="B670" s="26" t="s">
        <v>10</v>
      </c>
      <c r="C670" s="27" t="str">
        <f t="shared" si="46"/>
        <v>2C_C76</v>
      </c>
      <c r="D670" s="27"/>
      <c r="E670" s="28">
        <f>+'CALCULO TARIFAS CC '!$Q$45</f>
        <v>1.0479700240114904</v>
      </c>
      <c r="F670" s="59">
        <f t="shared" si="47"/>
        <v>3283.1037999999999</v>
      </c>
      <c r="G670" s="295">
        <f t="shared" si="43"/>
        <v>3440.59</v>
      </c>
      <c r="H670" s="211" t="s">
        <v>7</v>
      </c>
      <c r="I670" s="185" t="s">
        <v>679</v>
      </c>
      <c r="J670" s="342">
        <v>3283.1037999999999</v>
      </c>
    </row>
    <row r="671" spans="1:10" outlineLevel="1" x14ac:dyDescent="0.35">
      <c r="A671" s="223">
        <f t="shared" si="48"/>
        <v>667</v>
      </c>
      <c r="B671" s="26" t="s">
        <v>10</v>
      </c>
      <c r="C671" s="27" t="str">
        <f t="shared" si="46"/>
        <v>2C_C78</v>
      </c>
      <c r="D671" s="27"/>
      <c r="E671" s="28">
        <f>+'CALCULO TARIFAS CC '!$Q$45</f>
        <v>1.0479700240114904</v>
      </c>
      <c r="F671" s="59">
        <f t="shared" si="47"/>
        <v>2507.3690000000001</v>
      </c>
      <c r="G671" s="295">
        <f t="shared" si="43"/>
        <v>2627.65</v>
      </c>
      <c r="H671" s="211" t="s">
        <v>7</v>
      </c>
      <c r="I671" s="185" t="s">
        <v>680</v>
      </c>
      <c r="J671" s="342">
        <v>2507.3690000000001</v>
      </c>
    </row>
    <row r="672" spans="1:10" outlineLevel="1" x14ac:dyDescent="0.35">
      <c r="A672" s="223">
        <f t="shared" si="48"/>
        <v>668</v>
      </c>
      <c r="B672" s="26" t="s">
        <v>10</v>
      </c>
      <c r="C672" s="27" t="str">
        <f t="shared" si="46"/>
        <v>2D_D01</v>
      </c>
      <c r="D672" s="27"/>
      <c r="E672" s="28">
        <f>+'CALCULO TARIFAS CC '!$Q$45</f>
        <v>1.0479700240114904</v>
      </c>
      <c r="F672" s="59">
        <f t="shared" si="47"/>
        <v>186164.6635</v>
      </c>
      <c r="G672" s="295">
        <f t="shared" si="43"/>
        <v>195094.99</v>
      </c>
      <c r="H672" s="211" t="s">
        <v>7</v>
      </c>
      <c r="I672" s="185" t="s">
        <v>681</v>
      </c>
      <c r="J672" s="342">
        <v>186164.6635</v>
      </c>
    </row>
    <row r="673" spans="1:10" outlineLevel="1" x14ac:dyDescent="0.35">
      <c r="A673" s="223">
        <f t="shared" si="48"/>
        <v>669</v>
      </c>
      <c r="B673" s="26" t="s">
        <v>10</v>
      </c>
      <c r="C673" s="27" t="str">
        <f t="shared" si="46"/>
        <v>2D_D02</v>
      </c>
      <c r="D673" s="27"/>
      <c r="E673" s="28">
        <f>+'CALCULO TARIFAS CC '!$Q$45</f>
        <v>1.0479700240114904</v>
      </c>
      <c r="F673" s="59">
        <f t="shared" si="47"/>
        <v>137406.49909999999</v>
      </c>
      <c r="G673" s="295">
        <f t="shared" si="43"/>
        <v>143997.89000000001</v>
      </c>
      <c r="H673" s="211" t="s">
        <v>7</v>
      </c>
      <c r="I673" s="185" t="s">
        <v>682</v>
      </c>
      <c r="J673" s="342">
        <v>137406.49909999999</v>
      </c>
    </row>
    <row r="674" spans="1:10" outlineLevel="1" x14ac:dyDescent="0.35">
      <c r="A674" s="223">
        <f t="shared" si="48"/>
        <v>670</v>
      </c>
      <c r="B674" s="26" t="s">
        <v>10</v>
      </c>
      <c r="C674" s="27" t="str">
        <f t="shared" si="46"/>
        <v>2D_D03</v>
      </c>
      <c r="D674" s="27"/>
      <c r="E674" s="28">
        <f>+'CALCULO TARIFAS CC '!$Q$45</f>
        <v>1.0479700240114904</v>
      </c>
      <c r="F674" s="59">
        <f t="shared" si="47"/>
        <v>90007.102499999994</v>
      </c>
      <c r="G674" s="295">
        <f t="shared" si="43"/>
        <v>94324.75</v>
      </c>
      <c r="H674" s="211" t="s">
        <v>7</v>
      </c>
      <c r="I674" s="185" t="s">
        <v>683</v>
      </c>
      <c r="J674" s="342">
        <v>90007.102499999994</v>
      </c>
    </row>
    <row r="675" spans="1:10" outlineLevel="1" x14ac:dyDescent="0.35">
      <c r="A675" s="223">
        <f t="shared" si="48"/>
        <v>671</v>
      </c>
      <c r="B675" s="26" t="s">
        <v>10</v>
      </c>
      <c r="C675" s="27" t="str">
        <f t="shared" si="46"/>
        <v>2D_D04</v>
      </c>
      <c r="D675" s="27"/>
      <c r="E675" s="28">
        <f>+'CALCULO TARIFAS CC '!$Q$45</f>
        <v>1.0479700240114904</v>
      </c>
      <c r="F675" s="59">
        <f t="shared" si="47"/>
        <v>66438.695600000006</v>
      </c>
      <c r="G675" s="295">
        <f t="shared" si="43"/>
        <v>69625.759999999995</v>
      </c>
      <c r="H675" s="211" t="s">
        <v>7</v>
      </c>
      <c r="I675" s="185" t="s">
        <v>684</v>
      </c>
      <c r="J675" s="342">
        <v>66438.695600000006</v>
      </c>
    </row>
    <row r="676" spans="1:10" outlineLevel="1" x14ac:dyDescent="0.35">
      <c r="A676" s="223">
        <f t="shared" si="48"/>
        <v>672</v>
      </c>
      <c r="B676" s="26" t="s">
        <v>10</v>
      </c>
      <c r="C676" s="27" t="str">
        <f t="shared" si="46"/>
        <v>2D_D05</v>
      </c>
      <c r="D676" s="27"/>
      <c r="E676" s="28">
        <f>+'CALCULO TARIFAS CC '!$Q$45</f>
        <v>1.0479700240114904</v>
      </c>
      <c r="F676" s="59">
        <f t="shared" si="47"/>
        <v>15213.304700000001</v>
      </c>
      <c r="G676" s="295">
        <f t="shared" si="43"/>
        <v>15943.09</v>
      </c>
      <c r="H676" s="211" t="s">
        <v>7</v>
      </c>
      <c r="I676" s="185" t="s">
        <v>685</v>
      </c>
      <c r="J676" s="342">
        <v>15213.304700000001</v>
      </c>
    </row>
    <row r="677" spans="1:10" outlineLevel="1" x14ac:dyDescent="0.35">
      <c r="A677" s="223">
        <f t="shared" si="48"/>
        <v>673</v>
      </c>
      <c r="B677" s="26" t="s">
        <v>10</v>
      </c>
      <c r="C677" s="27" t="str">
        <f t="shared" si="46"/>
        <v>2D_D06</v>
      </c>
      <c r="D677" s="27"/>
      <c r="E677" s="28">
        <f>+'CALCULO TARIFAS CC '!$Q$45</f>
        <v>1.0479700240114904</v>
      </c>
      <c r="F677" s="59">
        <f t="shared" si="47"/>
        <v>2803.5720999999999</v>
      </c>
      <c r="G677" s="295">
        <f t="shared" si="43"/>
        <v>2938.06</v>
      </c>
      <c r="H677" s="211" t="s">
        <v>7</v>
      </c>
      <c r="I677" s="185" t="s">
        <v>686</v>
      </c>
      <c r="J677" s="342">
        <v>2803.5720999999999</v>
      </c>
    </row>
    <row r="678" spans="1:10" outlineLevel="1" x14ac:dyDescent="0.35">
      <c r="A678" s="223">
        <f t="shared" si="48"/>
        <v>674</v>
      </c>
      <c r="B678" s="26" t="s">
        <v>10</v>
      </c>
      <c r="C678" s="27" t="str">
        <f t="shared" si="46"/>
        <v>2D_D07</v>
      </c>
      <c r="D678" s="27"/>
      <c r="E678" s="28">
        <f>+'CALCULO TARIFAS CC '!$Q$45</f>
        <v>1.0479700240114904</v>
      </c>
      <c r="F678" s="59">
        <f t="shared" si="47"/>
        <v>15227.430200000001</v>
      </c>
      <c r="G678" s="295">
        <f t="shared" si="43"/>
        <v>15957.89</v>
      </c>
      <c r="H678" s="211" t="s">
        <v>7</v>
      </c>
      <c r="I678" s="185" t="s">
        <v>687</v>
      </c>
      <c r="J678" s="342">
        <v>15227.430200000001</v>
      </c>
    </row>
    <row r="679" spans="1:10" outlineLevel="1" x14ac:dyDescent="0.35">
      <c r="A679" s="223">
        <f t="shared" si="48"/>
        <v>675</v>
      </c>
      <c r="B679" s="26" t="s">
        <v>10</v>
      </c>
      <c r="C679" s="27" t="str">
        <f t="shared" si="46"/>
        <v>2D_D08</v>
      </c>
      <c r="D679" s="27"/>
      <c r="E679" s="28">
        <f>+'CALCULO TARIFAS CC '!$Q$45</f>
        <v>1.0479700240114904</v>
      </c>
      <c r="F679" s="59">
        <f t="shared" si="47"/>
        <v>2041.6116</v>
      </c>
      <c r="G679" s="295">
        <f t="shared" si="43"/>
        <v>2139.5500000000002</v>
      </c>
      <c r="H679" s="211" t="s">
        <v>7</v>
      </c>
      <c r="I679" s="185" t="s">
        <v>688</v>
      </c>
      <c r="J679" s="342">
        <v>2041.6116</v>
      </c>
    </row>
    <row r="680" spans="1:10" outlineLevel="1" x14ac:dyDescent="0.35">
      <c r="A680" s="223">
        <f t="shared" si="48"/>
        <v>676</v>
      </c>
      <c r="B680" s="26" t="s">
        <v>10</v>
      </c>
      <c r="C680" s="27" t="str">
        <f t="shared" si="46"/>
        <v>2G_C14</v>
      </c>
      <c r="D680" s="27"/>
      <c r="E680" s="28">
        <f>+'CALCULO TARIFAS CC '!$Q$45</f>
        <v>1.0479700240114904</v>
      </c>
      <c r="F680" s="59">
        <f t="shared" si="47"/>
        <v>138.11189999999999</v>
      </c>
      <c r="G680" s="295">
        <f t="shared" si="43"/>
        <v>144.74</v>
      </c>
      <c r="H680" s="211" t="s">
        <v>7</v>
      </c>
      <c r="I680" s="185" t="s">
        <v>689</v>
      </c>
      <c r="J680" s="342">
        <v>138.11189999999999</v>
      </c>
    </row>
    <row r="681" spans="1:10" outlineLevel="1" x14ac:dyDescent="0.35">
      <c r="A681" s="223">
        <f t="shared" si="48"/>
        <v>677</v>
      </c>
      <c r="B681" s="26" t="s">
        <v>10</v>
      </c>
      <c r="C681" s="27" t="str">
        <f t="shared" si="46"/>
        <v>2G_C18</v>
      </c>
      <c r="D681" s="27"/>
      <c r="E681" s="28">
        <f>+'CALCULO TARIFAS CC '!$Q$45</f>
        <v>1.0479700240114904</v>
      </c>
      <c r="F681" s="59">
        <f t="shared" si="47"/>
        <v>23.216999999999999</v>
      </c>
      <c r="G681" s="295">
        <f t="shared" si="43"/>
        <v>24.33</v>
      </c>
      <c r="H681" s="211" t="s">
        <v>7</v>
      </c>
      <c r="I681" s="185" t="s">
        <v>690</v>
      </c>
      <c r="J681" s="342">
        <v>23.216999999999999</v>
      </c>
    </row>
    <row r="682" spans="1:10" outlineLevel="1" x14ac:dyDescent="0.35">
      <c r="A682" s="223">
        <f t="shared" si="48"/>
        <v>678</v>
      </c>
      <c r="B682" s="26" t="s">
        <v>10</v>
      </c>
      <c r="C682" s="27" t="str">
        <f t="shared" si="46"/>
        <v>2G_C19</v>
      </c>
      <c r="D682" s="27"/>
      <c r="E682" s="28">
        <f>+'CALCULO TARIFAS CC '!$Q$45</f>
        <v>1.0479700240114904</v>
      </c>
      <c r="F682" s="59">
        <f t="shared" si="47"/>
        <v>20.64</v>
      </c>
      <c r="G682" s="295">
        <f t="shared" si="43"/>
        <v>21.63</v>
      </c>
      <c r="H682" s="211" t="s">
        <v>7</v>
      </c>
      <c r="I682" s="185" t="s">
        <v>691</v>
      </c>
      <c r="J682" s="342">
        <v>20.64</v>
      </c>
    </row>
    <row r="683" spans="1:10" outlineLevel="1" x14ac:dyDescent="0.35">
      <c r="A683" s="223">
        <f t="shared" si="48"/>
        <v>679</v>
      </c>
      <c r="B683" s="26" t="s">
        <v>10</v>
      </c>
      <c r="C683" s="27" t="str">
        <f t="shared" ref="C683:C703" si="49">I683</f>
        <v>2G_C20</v>
      </c>
      <c r="D683" s="27"/>
      <c r="E683" s="28">
        <f>+'CALCULO TARIFAS CC '!$Q$45</f>
        <v>1.0479700240114904</v>
      </c>
      <c r="F683" s="59">
        <f t="shared" ref="F683:F703" si="50">ROUND(J683,4)</f>
        <v>0.35570000000000002</v>
      </c>
      <c r="G683" s="295">
        <f t="shared" si="43"/>
        <v>0.37</v>
      </c>
      <c r="H683" s="211" t="s">
        <v>7</v>
      </c>
      <c r="I683" s="185" t="s">
        <v>692</v>
      </c>
      <c r="J683" s="342">
        <v>0.35570000000000002</v>
      </c>
    </row>
    <row r="684" spans="1:10" outlineLevel="1" x14ac:dyDescent="0.35">
      <c r="A684" s="223">
        <f t="shared" si="48"/>
        <v>680</v>
      </c>
      <c r="B684" s="26" t="s">
        <v>10</v>
      </c>
      <c r="C684" s="27" t="str">
        <f t="shared" si="49"/>
        <v>2G_C29</v>
      </c>
      <c r="D684" s="27"/>
      <c r="E684" s="28">
        <f>+'CALCULO TARIFAS CC '!$Q$45</f>
        <v>1.0479700240114904</v>
      </c>
      <c r="F684" s="59">
        <f t="shared" si="50"/>
        <v>304.23820000000001</v>
      </c>
      <c r="G684" s="295">
        <f t="shared" si="43"/>
        <v>318.83</v>
      </c>
      <c r="H684" s="211" t="s">
        <v>7</v>
      </c>
      <c r="I684" s="185" t="s">
        <v>693</v>
      </c>
      <c r="J684" s="342">
        <v>304.23820000000001</v>
      </c>
    </row>
    <row r="685" spans="1:10" outlineLevel="1" x14ac:dyDescent="0.35">
      <c r="A685" s="223">
        <f t="shared" si="48"/>
        <v>681</v>
      </c>
      <c r="B685" s="26" t="s">
        <v>10</v>
      </c>
      <c r="C685" s="27" t="str">
        <f t="shared" si="49"/>
        <v>2G_G01</v>
      </c>
      <c r="D685" s="27"/>
      <c r="E685" s="28">
        <f>+'CALCULO TARIFAS CC '!$Q$45</f>
        <v>1.0479700240114904</v>
      </c>
      <c r="F685" s="59">
        <f t="shared" si="50"/>
        <v>75.662800000000004</v>
      </c>
      <c r="G685" s="295">
        <f t="shared" si="43"/>
        <v>79.290000000000006</v>
      </c>
      <c r="H685" s="211" t="s">
        <v>7</v>
      </c>
      <c r="I685" s="185" t="s">
        <v>694</v>
      </c>
      <c r="J685" s="342">
        <v>75.662800000000004</v>
      </c>
    </row>
    <row r="686" spans="1:10" outlineLevel="1" x14ac:dyDescent="0.35">
      <c r="A686" s="223">
        <f t="shared" si="48"/>
        <v>682</v>
      </c>
      <c r="B686" s="26" t="s">
        <v>10</v>
      </c>
      <c r="C686" s="27" t="str">
        <f t="shared" si="49"/>
        <v>2G_G02</v>
      </c>
      <c r="D686" s="27"/>
      <c r="E686" s="28">
        <f>+'CALCULO TARIFAS CC '!$Q$45</f>
        <v>1.0479700240114904</v>
      </c>
      <c r="F686" s="59">
        <f t="shared" si="50"/>
        <v>653.48800000000006</v>
      </c>
      <c r="G686" s="295">
        <f t="shared" si="43"/>
        <v>684.84</v>
      </c>
      <c r="H686" s="211" t="s">
        <v>7</v>
      </c>
      <c r="I686" s="185" t="s">
        <v>695</v>
      </c>
      <c r="J686" s="342">
        <v>653.48800000000006</v>
      </c>
    </row>
    <row r="687" spans="1:10" outlineLevel="1" x14ac:dyDescent="0.35">
      <c r="A687" s="223">
        <f t="shared" si="48"/>
        <v>683</v>
      </c>
      <c r="B687" s="26" t="s">
        <v>10</v>
      </c>
      <c r="C687" s="27" t="str">
        <f t="shared" si="49"/>
        <v>2G_G03_A</v>
      </c>
      <c r="D687" s="27"/>
      <c r="E687" s="28">
        <f>+'CALCULO TARIFAS CC '!$Q$45</f>
        <v>1.0479700240114904</v>
      </c>
      <c r="F687" s="59">
        <f t="shared" si="50"/>
        <v>533.87009999999998</v>
      </c>
      <c r="G687" s="295">
        <f t="shared" si="43"/>
        <v>559.48</v>
      </c>
      <c r="H687" s="211" t="s">
        <v>7</v>
      </c>
      <c r="I687" s="185" t="s">
        <v>844</v>
      </c>
      <c r="J687" s="342">
        <v>533.87009999999998</v>
      </c>
    </row>
    <row r="688" spans="1:10" outlineLevel="1" x14ac:dyDescent="0.35">
      <c r="A688" s="223">
        <f t="shared" si="48"/>
        <v>684</v>
      </c>
      <c r="B688" s="26" t="s">
        <v>10</v>
      </c>
      <c r="C688" s="27" t="str">
        <f t="shared" si="49"/>
        <v>2G_G05</v>
      </c>
      <c r="D688" s="27"/>
      <c r="E688" s="28">
        <f>+'CALCULO TARIFAS CC '!$Q$45</f>
        <v>1.0479700240114904</v>
      </c>
      <c r="F688" s="59">
        <f t="shared" si="50"/>
        <v>1091.8791000000001</v>
      </c>
      <c r="G688" s="295">
        <f t="shared" si="43"/>
        <v>1144.26</v>
      </c>
      <c r="H688" s="211" t="s">
        <v>7</v>
      </c>
      <c r="I688" s="185" t="s">
        <v>696</v>
      </c>
      <c r="J688" s="342">
        <v>1091.8791000000001</v>
      </c>
    </row>
    <row r="689" spans="1:10" outlineLevel="1" x14ac:dyDescent="0.35">
      <c r="A689" s="223">
        <f t="shared" si="48"/>
        <v>685</v>
      </c>
      <c r="B689" s="26" t="s">
        <v>10</v>
      </c>
      <c r="C689" s="27" t="str">
        <f t="shared" si="49"/>
        <v>2G_G06</v>
      </c>
      <c r="D689" s="27"/>
      <c r="E689" s="28">
        <f>+'CALCULO TARIFAS CC '!$Q$45</f>
        <v>1.0479700240114904</v>
      </c>
      <c r="F689" s="59">
        <f t="shared" si="50"/>
        <v>0</v>
      </c>
      <c r="G689" s="295">
        <f t="shared" si="43"/>
        <v>0</v>
      </c>
      <c r="H689" s="211" t="s">
        <v>7</v>
      </c>
      <c r="I689" s="185" t="s">
        <v>697</v>
      </c>
      <c r="J689" s="342">
        <v>0</v>
      </c>
    </row>
    <row r="690" spans="1:10" outlineLevel="1" x14ac:dyDescent="0.35">
      <c r="A690" s="223">
        <f t="shared" si="48"/>
        <v>686</v>
      </c>
      <c r="B690" s="26" t="s">
        <v>10</v>
      </c>
      <c r="C690" s="27" t="str">
        <f t="shared" si="49"/>
        <v>2G_G07</v>
      </c>
      <c r="D690" s="27"/>
      <c r="E690" s="28">
        <f>+'CALCULO TARIFAS CC '!$Q$45</f>
        <v>1.0479700240114904</v>
      </c>
      <c r="F690" s="59">
        <f t="shared" si="50"/>
        <v>459.28750000000002</v>
      </c>
      <c r="G690" s="295">
        <f t="shared" si="43"/>
        <v>481.32</v>
      </c>
      <c r="H690" s="211" t="s">
        <v>7</v>
      </c>
      <c r="I690" s="185" t="s">
        <v>698</v>
      </c>
      <c r="J690" s="342">
        <v>459.28750000000002</v>
      </c>
    </row>
    <row r="691" spans="1:10" outlineLevel="1" x14ac:dyDescent="0.35">
      <c r="A691" s="223">
        <f t="shared" si="48"/>
        <v>687</v>
      </c>
      <c r="B691" s="22" t="s">
        <v>10</v>
      </c>
      <c r="C691" s="27" t="str">
        <f t="shared" si="49"/>
        <v>2G_G08</v>
      </c>
      <c r="D691" s="27"/>
      <c r="E691" s="28">
        <f>+'CALCULO TARIFAS CC '!$Q$45</f>
        <v>1.0479700240114904</v>
      </c>
      <c r="F691" s="59">
        <f t="shared" si="50"/>
        <v>213.90899999999999</v>
      </c>
      <c r="G691" s="295">
        <f t="shared" si="43"/>
        <v>224.17</v>
      </c>
      <c r="H691" s="211" t="s">
        <v>7</v>
      </c>
      <c r="I691" s="185" t="s">
        <v>699</v>
      </c>
      <c r="J691" s="342">
        <v>213.90899999999999</v>
      </c>
    </row>
    <row r="692" spans="1:10" outlineLevel="1" x14ac:dyDescent="0.35">
      <c r="A692" s="223">
        <f t="shared" si="48"/>
        <v>688</v>
      </c>
      <c r="B692" s="22" t="s">
        <v>10</v>
      </c>
      <c r="C692" s="27" t="str">
        <f t="shared" si="49"/>
        <v>2G_G09</v>
      </c>
      <c r="D692" s="27"/>
      <c r="E692" s="28">
        <f>+'CALCULO TARIFAS CC '!$Q$45</f>
        <v>1.0479700240114904</v>
      </c>
      <c r="F692" s="59">
        <f t="shared" si="50"/>
        <v>354.48430000000002</v>
      </c>
      <c r="G692" s="295">
        <f t="shared" si="43"/>
        <v>371.49</v>
      </c>
      <c r="H692" s="211" t="s">
        <v>7</v>
      </c>
      <c r="I692" s="185" t="s">
        <v>700</v>
      </c>
      <c r="J692" s="342">
        <v>354.48430000000002</v>
      </c>
    </row>
    <row r="693" spans="1:10" outlineLevel="1" x14ac:dyDescent="0.35">
      <c r="A693" s="223">
        <f t="shared" si="48"/>
        <v>689</v>
      </c>
      <c r="B693" s="22" t="s">
        <v>10</v>
      </c>
      <c r="C693" s="27" t="str">
        <f t="shared" si="49"/>
        <v>2G_G10_A</v>
      </c>
      <c r="D693" s="27"/>
      <c r="E693" s="28">
        <f>+'CALCULO TARIFAS CC '!$Q$45</f>
        <v>1.0479700240114904</v>
      </c>
      <c r="F693" s="59">
        <f t="shared" si="50"/>
        <v>76.252300000000005</v>
      </c>
      <c r="G693" s="295">
        <f t="shared" si="43"/>
        <v>79.91</v>
      </c>
      <c r="H693" s="211" t="s">
        <v>7</v>
      </c>
      <c r="I693" s="185" t="s">
        <v>878</v>
      </c>
      <c r="J693" s="342">
        <v>76.252300000000005</v>
      </c>
    </row>
    <row r="694" spans="1:10" outlineLevel="1" x14ac:dyDescent="0.35">
      <c r="A694" s="223">
        <f t="shared" si="48"/>
        <v>690</v>
      </c>
      <c r="B694" s="22" t="s">
        <v>10</v>
      </c>
      <c r="C694" s="27" t="str">
        <f t="shared" si="49"/>
        <v>2G_G11</v>
      </c>
      <c r="D694" s="27"/>
      <c r="E694" s="28">
        <f>+'CALCULO TARIFAS CC '!$Q$45</f>
        <v>1.0479700240114904</v>
      </c>
      <c r="F694" s="59">
        <f t="shared" si="50"/>
        <v>45.1571</v>
      </c>
      <c r="G694" s="295">
        <f t="shared" si="43"/>
        <v>47.32</v>
      </c>
      <c r="H694" s="211" t="s">
        <v>7</v>
      </c>
      <c r="I694" s="185" t="s">
        <v>701</v>
      </c>
      <c r="J694" s="342">
        <v>45.1571</v>
      </c>
    </row>
    <row r="695" spans="1:10" outlineLevel="1" x14ac:dyDescent="0.35">
      <c r="A695" s="223">
        <f t="shared" si="48"/>
        <v>691</v>
      </c>
      <c r="B695" s="22" t="s">
        <v>10</v>
      </c>
      <c r="C695" s="27" t="str">
        <f t="shared" si="49"/>
        <v>2G_G12</v>
      </c>
      <c r="D695" s="27"/>
      <c r="E695" s="28">
        <f>+'CALCULO TARIFAS CC '!$Q$45</f>
        <v>1.0479700240114904</v>
      </c>
      <c r="F695" s="59">
        <f t="shared" si="50"/>
        <v>120.75490000000001</v>
      </c>
      <c r="G695" s="295">
        <f t="shared" si="43"/>
        <v>126.55</v>
      </c>
      <c r="H695" s="211" t="s">
        <v>7</v>
      </c>
      <c r="I695" s="185" t="s">
        <v>702</v>
      </c>
      <c r="J695" s="342">
        <v>120.75490000000001</v>
      </c>
    </row>
    <row r="696" spans="1:10" outlineLevel="1" x14ac:dyDescent="0.35">
      <c r="A696" s="223">
        <f t="shared" si="48"/>
        <v>692</v>
      </c>
      <c r="B696" s="22" t="s">
        <v>10</v>
      </c>
      <c r="C696" s="27" t="str">
        <f t="shared" si="49"/>
        <v>2G_G13</v>
      </c>
      <c r="D696" s="27"/>
      <c r="E696" s="28">
        <f>+'CALCULO TARIFAS CC '!$Q$45</f>
        <v>1.0479700240114904</v>
      </c>
      <c r="F696" s="59">
        <f t="shared" si="50"/>
        <v>0</v>
      </c>
      <c r="G696" s="295">
        <f t="shared" si="43"/>
        <v>0</v>
      </c>
      <c r="H696" s="211" t="s">
        <v>7</v>
      </c>
      <c r="I696" s="185" t="s">
        <v>703</v>
      </c>
      <c r="J696" s="342">
        <v>0</v>
      </c>
    </row>
    <row r="697" spans="1:10" outlineLevel="1" x14ac:dyDescent="0.35">
      <c r="A697" s="223">
        <f t="shared" si="48"/>
        <v>693</v>
      </c>
      <c r="B697" s="22" t="s">
        <v>10</v>
      </c>
      <c r="C697" s="27" t="str">
        <f t="shared" si="49"/>
        <v>2G_G14</v>
      </c>
      <c r="D697" s="27"/>
      <c r="E697" s="28">
        <f>+'CALCULO TARIFAS CC '!$Q$45</f>
        <v>1.0479700240114904</v>
      </c>
      <c r="F697" s="59">
        <f t="shared" si="50"/>
        <v>38.999899999999997</v>
      </c>
      <c r="G697" s="295">
        <f t="shared" si="43"/>
        <v>40.869999999999997</v>
      </c>
      <c r="H697" s="211" t="s">
        <v>7</v>
      </c>
      <c r="I697" s="185" t="s">
        <v>704</v>
      </c>
      <c r="J697" s="342">
        <v>38.999899999999997</v>
      </c>
    </row>
    <row r="698" spans="1:10" outlineLevel="1" x14ac:dyDescent="0.35">
      <c r="A698" s="223">
        <f t="shared" si="48"/>
        <v>694</v>
      </c>
      <c r="B698" s="22" t="s">
        <v>10</v>
      </c>
      <c r="C698" s="27" t="str">
        <f t="shared" si="49"/>
        <v>2G_G16</v>
      </c>
      <c r="D698" s="27"/>
      <c r="E698" s="28">
        <f>+'CALCULO TARIFAS CC '!$Q$45</f>
        <v>1.0479700240114904</v>
      </c>
      <c r="F698" s="59">
        <f t="shared" si="50"/>
        <v>82.954800000000006</v>
      </c>
      <c r="G698" s="295">
        <f t="shared" si="43"/>
        <v>86.93</v>
      </c>
      <c r="H698" s="211" t="s">
        <v>7</v>
      </c>
      <c r="I698" s="185" t="s">
        <v>705</v>
      </c>
      <c r="J698" s="342">
        <v>82.954800000000006</v>
      </c>
    </row>
    <row r="699" spans="1:10" outlineLevel="1" x14ac:dyDescent="0.35">
      <c r="A699" s="223">
        <f t="shared" si="48"/>
        <v>695</v>
      </c>
      <c r="B699" s="22" t="s">
        <v>10</v>
      </c>
      <c r="C699" s="27" t="str">
        <f t="shared" si="49"/>
        <v>2G_G17</v>
      </c>
      <c r="D699" s="27"/>
      <c r="E699" s="28">
        <f>+'CALCULO TARIFAS CC '!$Q$45</f>
        <v>1.0479700240114904</v>
      </c>
      <c r="F699" s="59">
        <f t="shared" si="50"/>
        <v>66.558300000000003</v>
      </c>
      <c r="G699" s="295">
        <f t="shared" si="43"/>
        <v>69.75</v>
      </c>
      <c r="H699" s="211" t="s">
        <v>7</v>
      </c>
      <c r="I699" s="185" t="s">
        <v>706</v>
      </c>
      <c r="J699" s="342">
        <v>66.558300000000003</v>
      </c>
    </row>
    <row r="700" spans="1:10" outlineLevel="1" x14ac:dyDescent="0.35">
      <c r="A700" s="223">
        <f t="shared" si="48"/>
        <v>696</v>
      </c>
      <c r="B700" s="22" t="s">
        <v>10</v>
      </c>
      <c r="C700" s="27" t="str">
        <f t="shared" si="49"/>
        <v>2G_G18</v>
      </c>
      <c r="D700" s="27"/>
      <c r="E700" s="28">
        <f>+'CALCULO TARIFAS CC '!$Q$45</f>
        <v>1.0479700240114904</v>
      </c>
      <c r="F700" s="59">
        <f t="shared" si="50"/>
        <v>8.6240000000000006</v>
      </c>
      <c r="G700" s="295">
        <f t="shared" si="43"/>
        <v>9.0399999999999991</v>
      </c>
      <c r="H700" s="211" t="s">
        <v>7</v>
      </c>
      <c r="I700" s="185" t="s">
        <v>707</v>
      </c>
      <c r="J700" s="342">
        <v>8.6240000000000006</v>
      </c>
    </row>
    <row r="701" spans="1:10" outlineLevel="1" x14ac:dyDescent="0.35">
      <c r="A701" s="223">
        <f t="shared" si="48"/>
        <v>697</v>
      </c>
      <c r="B701" s="22" t="s">
        <v>10</v>
      </c>
      <c r="C701" s="27" t="str">
        <f t="shared" si="49"/>
        <v>2G_G19</v>
      </c>
      <c r="D701" s="27"/>
      <c r="E701" s="28">
        <f>+'CALCULO TARIFAS CC '!$Q$45</f>
        <v>1.0479700240114904</v>
      </c>
      <c r="F701" s="59">
        <f t="shared" si="50"/>
        <v>260.09989999999999</v>
      </c>
      <c r="G701" s="295">
        <f t="shared" si="43"/>
        <v>272.58</v>
      </c>
      <c r="H701" s="211" t="s">
        <v>7</v>
      </c>
      <c r="I701" s="185" t="s">
        <v>708</v>
      </c>
      <c r="J701" s="342">
        <v>260.09989999999999</v>
      </c>
    </row>
    <row r="702" spans="1:10" outlineLevel="1" x14ac:dyDescent="0.35">
      <c r="A702" s="223">
        <f t="shared" si="48"/>
        <v>698</v>
      </c>
      <c r="B702" s="22" t="s">
        <v>10</v>
      </c>
      <c r="C702" s="27" t="str">
        <f t="shared" si="49"/>
        <v>2U_U02</v>
      </c>
      <c r="D702" s="27"/>
      <c r="E702" s="28">
        <f>+'CALCULO TARIFAS CC '!$Q$45</f>
        <v>1.0479700240114904</v>
      </c>
      <c r="F702" s="59">
        <f t="shared" si="50"/>
        <v>23613.496299999999</v>
      </c>
      <c r="G702" s="295">
        <f t="shared" si="43"/>
        <v>24746.240000000002</v>
      </c>
      <c r="H702" s="211" t="s">
        <v>7</v>
      </c>
      <c r="I702" s="185" t="s">
        <v>709</v>
      </c>
      <c r="J702" s="342">
        <v>23613.496299999999</v>
      </c>
    </row>
    <row r="703" spans="1:10" ht="15" outlineLevel="1" thickBot="1" x14ac:dyDescent="0.4">
      <c r="A703" s="223">
        <f t="shared" si="48"/>
        <v>699</v>
      </c>
      <c r="B703" s="22" t="s">
        <v>10</v>
      </c>
      <c r="C703" s="27" t="str">
        <f t="shared" si="49"/>
        <v>2U_U05</v>
      </c>
      <c r="D703" s="27"/>
      <c r="E703" s="233">
        <f>+'CALCULO TARIFAS CC '!$Q$45</f>
        <v>1.0479700240114904</v>
      </c>
      <c r="F703" s="59">
        <f t="shared" si="50"/>
        <v>6922.0442999999996</v>
      </c>
      <c r="G703" s="295">
        <f t="shared" si="43"/>
        <v>7254.09</v>
      </c>
      <c r="H703" s="211" t="s">
        <v>7</v>
      </c>
      <c r="I703" s="185" t="s">
        <v>710</v>
      </c>
      <c r="J703" s="342">
        <v>6922.0442999999996</v>
      </c>
    </row>
    <row r="704" spans="1:10" ht="15" thickBot="1" x14ac:dyDescent="0.4">
      <c r="A704" s="224"/>
      <c r="B704" s="50" t="s">
        <v>10</v>
      </c>
      <c r="C704" s="51" t="s">
        <v>618</v>
      </c>
      <c r="D704" s="51"/>
      <c r="E704" s="51"/>
      <c r="F704" s="52">
        <f>ROUND(SUM(F652:F703),4)</f>
        <v>595368.33010000002</v>
      </c>
      <c r="G704" s="293">
        <f>SUM(G652:G703)</f>
        <v>623928.17000000004</v>
      </c>
      <c r="H704" s="212"/>
      <c r="I704" s="186"/>
      <c r="J704" s="186"/>
    </row>
    <row r="705" spans="1:10" outlineLevel="1" x14ac:dyDescent="0.35">
      <c r="A705" s="325">
        <f>A703+1</f>
        <v>700</v>
      </c>
      <c r="B705" s="326" t="s">
        <v>9</v>
      </c>
      <c r="C705" s="327" t="str">
        <f t="shared" ref="C705:C737" si="51">I705</f>
        <v>1CCOMCCELC</v>
      </c>
      <c r="D705" s="24"/>
      <c r="E705" s="235">
        <f>+'CALCULO TARIFAS CC '!$P$45</f>
        <v>0.49355878146141841</v>
      </c>
      <c r="F705" s="208">
        <f t="shared" ref="F705:F737" si="52">J705</f>
        <v>5.8117161255972884E-3</v>
      </c>
      <c r="G705" s="296">
        <f t="shared" ref="G705:G728" si="53">ROUND(F705*E705*$F$838,2)</f>
        <v>3270.08</v>
      </c>
      <c r="H705" s="212" t="s">
        <v>5</v>
      </c>
      <c r="I705" s="250" t="s">
        <v>711</v>
      </c>
      <c r="J705" s="251">
        <v>5.8117161255972884E-3</v>
      </c>
    </row>
    <row r="706" spans="1:10" outlineLevel="1" x14ac:dyDescent="0.35">
      <c r="A706" s="328">
        <f>A705+1</f>
        <v>701</v>
      </c>
      <c r="B706" s="329" t="s">
        <v>9</v>
      </c>
      <c r="C706" s="330" t="str">
        <f t="shared" ref="C706" si="54">I706</f>
        <v>1CCOMCECEE</v>
      </c>
      <c r="D706" s="27"/>
      <c r="E706" s="205">
        <f>+'CALCULO TARIFAS CC '!$P$45</f>
        <v>0.49355878146141841</v>
      </c>
      <c r="F706" s="207">
        <f t="shared" ref="F706" si="55">J706</f>
        <v>2.1543989756436427E-2</v>
      </c>
      <c r="G706" s="296">
        <f t="shared" si="53"/>
        <v>12122.15</v>
      </c>
      <c r="H706" s="212" t="s">
        <v>5</v>
      </c>
      <c r="I706" s="250" t="s">
        <v>712</v>
      </c>
      <c r="J706" s="251">
        <v>2.1543989756436427E-2</v>
      </c>
    </row>
    <row r="707" spans="1:10" outlineLevel="1" x14ac:dyDescent="0.35">
      <c r="A707" s="323">
        <f>A706+1</f>
        <v>702</v>
      </c>
      <c r="B707" s="324" t="s">
        <v>9</v>
      </c>
      <c r="C707" s="179" t="str">
        <f t="shared" si="51"/>
        <v>1CCOMCOECA</v>
      </c>
      <c r="D707" s="27"/>
      <c r="E707" s="205">
        <f>+'CALCULO TARIFAS CC '!$P$45</f>
        <v>0.49355878146141841</v>
      </c>
      <c r="F707" s="207">
        <f t="shared" si="52"/>
        <v>1.194132619138635E-3</v>
      </c>
      <c r="G707" s="296">
        <f t="shared" si="53"/>
        <v>671.9</v>
      </c>
      <c r="H707" s="212" t="s">
        <v>5</v>
      </c>
      <c r="I707" s="250" t="s">
        <v>713</v>
      </c>
      <c r="J707" s="251">
        <v>1.194132619138635E-3</v>
      </c>
    </row>
    <row r="708" spans="1:10" outlineLevel="1" x14ac:dyDescent="0.35">
      <c r="A708" s="223">
        <f t="shared" ref="A708:A771" si="56">A707+1</f>
        <v>703</v>
      </c>
      <c r="B708" s="26" t="s">
        <v>9</v>
      </c>
      <c r="C708" s="27" t="str">
        <f t="shared" si="51"/>
        <v>1CCOMCOELG</v>
      </c>
      <c r="D708" s="27"/>
      <c r="E708" s="205">
        <f>+'CALCULO TARIFAS CC '!$P$45</f>
        <v>0.49355878146141841</v>
      </c>
      <c r="F708" s="207">
        <f t="shared" si="52"/>
        <v>6.8175712656690785E-2</v>
      </c>
      <c r="G708" s="296">
        <f t="shared" si="53"/>
        <v>38360.410000000003</v>
      </c>
      <c r="H708" s="212" t="s">
        <v>5</v>
      </c>
      <c r="I708" s="250" t="s">
        <v>714</v>
      </c>
      <c r="J708" s="251">
        <v>6.8175712656690785E-2</v>
      </c>
    </row>
    <row r="709" spans="1:10" outlineLevel="1" x14ac:dyDescent="0.35">
      <c r="A709" s="223">
        <f t="shared" si="56"/>
        <v>704</v>
      </c>
      <c r="B709" s="26" t="s">
        <v>9</v>
      </c>
      <c r="C709" s="27" t="str">
        <f t="shared" si="51"/>
        <v>1CCOMCOELP</v>
      </c>
      <c r="D709" s="27"/>
      <c r="E709" s="205">
        <f>+'CALCULO TARIFAS CC '!$P$45</f>
        <v>0.49355878146141841</v>
      </c>
      <c r="F709" s="207">
        <f t="shared" si="52"/>
        <v>9.5499210555620624E-4</v>
      </c>
      <c r="G709" s="296">
        <f t="shared" si="53"/>
        <v>537.35</v>
      </c>
      <c r="H709" s="212" t="s">
        <v>5</v>
      </c>
      <c r="I709" s="250" t="s">
        <v>715</v>
      </c>
      <c r="J709" s="251">
        <v>9.5499210555620624E-4</v>
      </c>
    </row>
    <row r="710" spans="1:10" outlineLevel="1" x14ac:dyDescent="0.35">
      <c r="A710" s="223">
        <f t="shared" si="56"/>
        <v>705</v>
      </c>
      <c r="B710" s="26" t="s">
        <v>9</v>
      </c>
      <c r="C710" s="27" t="str">
        <f t="shared" si="51"/>
        <v>1CCOMCOELU</v>
      </c>
      <c r="D710" s="27"/>
      <c r="E710" s="205">
        <f>+'CALCULO TARIFAS CC '!$P$45</f>
        <v>0.49355878146141841</v>
      </c>
      <c r="F710" s="207">
        <f t="shared" si="52"/>
        <v>7.1153637347635957E-4</v>
      </c>
      <c r="G710" s="296">
        <f t="shared" si="53"/>
        <v>400.36</v>
      </c>
      <c r="H710" s="212" t="s">
        <v>5</v>
      </c>
      <c r="I710" s="250" t="s">
        <v>716</v>
      </c>
      <c r="J710" s="251">
        <v>7.1153637347635957E-4</v>
      </c>
    </row>
    <row r="711" spans="1:10" outlineLevel="1" x14ac:dyDescent="0.35">
      <c r="A711" s="223">
        <f t="shared" si="56"/>
        <v>706</v>
      </c>
      <c r="B711" s="26" t="s">
        <v>9</v>
      </c>
      <c r="C711" s="27" t="str">
        <f t="shared" si="51"/>
        <v>1CCOMCOEND</v>
      </c>
      <c r="D711" s="27"/>
      <c r="E711" s="205">
        <f>+'CALCULO TARIFAS CC '!$P$45</f>
        <v>0.49355878146141841</v>
      </c>
      <c r="F711" s="207">
        <f t="shared" si="52"/>
        <v>4.0380060537308075E-2</v>
      </c>
      <c r="G711" s="296">
        <f t="shared" si="53"/>
        <v>22720.639999999999</v>
      </c>
      <c r="H711" s="212" t="s">
        <v>5</v>
      </c>
      <c r="I711" s="250" t="s">
        <v>717</v>
      </c>
      <c r="J711" s="251">
        <v>4.0380060537308075E-2</v>
      </c>
    </row>
    <row r="712" spans="1:10" outlineLevel="1" x14ac:dyDescent="0.35">
      <c r="A712" s="223">
        <f t="shared" si="56"/>
        <v>707</v>
      </c>
      <c r="B712" s="26" t="s">
        <v>9</v>
      </c>
      <c r="C712" s="27" t="str">
        <f t="shared" si="51"/>
        <v>1CCOMCOENM</v>
      </c>
      <c r="D712" s="27"/>
      <c r="E712" s="205">
        <f>+'CALCULO TARIFAS CC '!$P$45</f>
        <v>0.49355878146141841</v>
      </c>
      <c r="F712" s="207">
        <f t="shared" si="52"/>
        <v>2.2529593094835669E-3</v>
      </c>
      <c r="G712" s="296">
        <f t="shared" si="53"/>
        <v>1267.67</v>
      </c>
      <c r="H712" s="212" t="s">
        <v>5</v>
      </c>
      <c r="I712" s="250" t="s">
        <v>718</v>
      </c>
      <c r="J712" s="251">
        <v>2.2529593094835669E-3</v>
      </c>
    </row>
    <row r="713" spans="1:10" outlineLevel="1" x14ac:dyDescent="0.35">
      <c r="A713" s="223">
        <f t="shared" si="56"/>
        <v>708</v>
      </c>
      <c r="B713" s="26" t="s">
        <v>9</v>
      </c>
      <c r="C713" s="27" t="str">
        <f t="shared" si="51"/>
        <v>1CCOMCOESD</v>
      </c>
      <c r="D713" s="27"/>
      <c r="E713" s="205">
        <f>+'CALCULO TARIFAS CC '!$P$45</f>
        <v>0.49355878146141841</v>
      </c>
      <c r="F713" s="207">
        <f t="shared" si="52"/>
        <v>8.4989824657783711E-3</v>
      </c>
      <c r="G713" s="296">
        <f t="shared" si="53"/>
        <v>4782.12</v>
      </c>
      <c r="H713" s="212" t="s">
        <v>5</v>
      </c>
      <c r="I713" s="250" t="s">
        <v>719</v>
      </c>
      <c r="J713" s="251">
        <v>8.4989824657783711E-3</v>
      </c>
    </row>
    <row r="714" spans="1:10" outlineLevel="1" x14ac:dyDescent="0.35">
      <c r="A714" s="223">
        <f t="shared" si="56"/>
        <v>709</v>
      </c>
      <c r="B714" s="26" t="s">
        <v>9</v>
      </c>
      <c r="C714" s="27" t="str">
        <f t="shared" si="51"/>
        <v>1CCOMCOGUE</v>
      </c>
      <c r="D714" s="27"/>
      <c r="E714" s="205">
        <f>+'CALCULO TARIFAS CC '!$P$45</f>
        <v>0.49355878146141841</v>
      </c>
      <c r="F714" s="207">
        <f t="shared" si="52"/>
        <v>3.9136394651785632E-3</v>
      </c>
      <c r="G714" s="296">
        <f t="shared" si="53"/>
        <v>2202.09</v>
      </c>
      <c r="H714" s="212" t="s">
        <v>5</v>
      </c>
      <c r="I714" s="250" t="s">
        <v>720</v>
      </c>
      <c r="J714" s="251">
        <v>3.9136394651785632E-3</v>
      </c>
    </row>
    <row r="715" spans="1:10" outlineLevel="1" x14ac:dyDescent="0.35">
      <c r="A715" s="223">
        <f t="shared" si="56"/>
        <v>710</v>
      </c>
      <c r="B715" s="26" t="s">
        <v>9</v>
      </c>
      <c r="C715" s="27" t="str">
        <f t="shared" si="51"/>
        <v>1CCOMCOMEL</v>
      </c>
      <c r="D715" s="27"/>
      <c r="E715" s="205">
        <f>+'CALCULO TARIFAS CC '!$P$45</f>
        <v>0.49355878146141841</v>
      </c>
      <c r="F715" s="207">
        <f t="shared" si="52"/>
        <v>4.4167051965784708E-2</v>
      </c>
      <c r="G715" s="296">
        <f t="shared" si="53"/>
        <v>24851.46</v>
      </c>
      <c r="H715" s="212" t="s">
        <v>5</v>
      </c>
      <c r="I715" s="250" t="s">
        <v>721</v>
      </c>
      <c r="J715" s="251">
        <v>4.4167051965784708E-2</v>
      </c>
    </row>
    <row r="716" spans="1:10" outlineLevel="1" x14ac:dyDescent="0.35">
      <c r="A716" s="223">
        <f t="shared" si="56"/>
        <v>711</v>
      </c>
      <c r="B716" s="26" t="s">
        <v>9</v>
      </c>
      <c r="C716" s="27" t="str">
        <f t="shared" si="51"/>
        <v>1CCOMCOREL</v>
      </c>
      <c r="D716" s="27"/>
      <c r="E716" s="205">
        <f>+'CALCULO TARIFAS CC '!$P$45</f>
        <v>0.49355878146141841</v>
      </c>
      <c r="F716" s="207">
        <f t="shared" si="52"/>
        <v>4.6585591350756638E-3</v>
      </c>
      <c r="G716" s="296">
        <f t="shared" si="53"/>
        <v>2621.23</v>
      </c>
      <c r="H716" s="212" t="s">
        <v>5</v>
      </c>
      <c r="I716" s="250" t="s">
        <v>722</v>
      </c>
      <c r="J716" s="251">
        <v>4.6585591350756638E-3</v>
      </c>
    </row>
    <row r="717" spans="1:10" outlineLevel="1" x14ac:dyDescent="0.35">
      <c r="A717" s="223">
        <f t="shared" si="56"/>
        <v>712</v>
      </c>
      <c r="B717" s="26" t="s">
        <v>9</v>
      </c>
      <c r="C717" s="27" t="str">
        <f t="shared" si="51"/>
        <v>1CCOMCOVEN</v>
      </c>
      <c r="D717" s="27"/>
      <c r="E717" s="205">
        <f>+'CALCULO TARIFAS CC '!$P$45</f>
        <v>0.49355878146141841</v>
      </c>
      <c r="F717" s="207">
        <f t="shared" si="52"/>
        <v>3.5500621166318436E-3</v>
      </c>
      <c r="G717" s="296">
        <f t="shared" si="53"/>
        <v>1997.51</v>
      </c>
      <c r="H717" s="212" t="s">
        <v>5</v>
      </c>
      <c r="I717" s="250" t="s">
        <v>723</v>
      </c>
      <c r="J717" s="251">
        <v>3.5500621166318436E-3</v>
      </c>
    </row>
    <row r="718" spans="1:10" outlineLevel="1" x14ac:dyDescent="0.35">
      <c r="A718" s="223">
        <f t="shared" si="56"/>
        <v>713</v>
      </c>
      <c r="B718" s="26" t="s">
        <v>9</v>
      </c>
      <c r="C718" s="27" t="str">
        <f t="shared" si="51"/>
        <v>1CCOMECONO</v>
      </c>
      <c r="D718" s="27"/>
      <c r="E718" s="205">
        <f>+'CALCULO TARIFAS CC '!$P$45</f>
        <v>0.49355878146141841</v>
      </c>
      <c r="F718" s="207">
        <f t="shared" si="52"/>
        <v>4.0159530333172015E-3</v>
      </c>
      <c r="G718" s="296">
        <f t="shared" si="53"/>
        <v>2259.66</v>
      </c>
      <c r="H718" s="212" t="s">
        <v>5</v>
      </c>
      <c r="I718" s="250" t="s">
        <v>724</v>
      </c>
      <c r="J718" s="251">
        <v>4.0159530333172015E-3</v>
      </c>
    </row>
    <row r="719" spans="1:10" outlineLevel="1" x14ac:dyDescent="0.35">
      <c r="A719" s="223">
        <f t="shared" si="56"/>
        <v>714</v>
      </c>
      <c r="B719" s="26" t="s">
        <v>9</v>
      </c>
      <c r="C719" s="27" t="str">
        <f t="shared" si="51"/>
        <v>1CCOMELPOM</v>
      </c>
      <c r="D719" s="27"/>
      <c r="E719" s="205">
        <f>+'CALCULO TARIFAS CC '!$P$45</f>
        <v>0.49355878146141841</v>
      </c>
      <c r="F719" s="207">
        <f t="shared" si="52"/>
        <v>4.1695480571520492E-5</v>
      </c>
      <c r="G719" s="296">
        <f t="shared" si="53"/>
        <v>23.46</v>
      </c>
      <c r="H719" s="212" t="s">
        <v>5</v>
      </c>
      <c r="I719" s="250" t="s">
        <v>857</v>
      </c>
      <c r="J719" s="251">
        <v>4.1695480571520492E-5</v>
      </c>
    </row>
    <row r="720" spans="1:10" outlineLevel="1" x14ac:dyDescent="0.35">
      <c r="A720" s="223">
        <f t="shared" si="56"/>
        <v>715</v>
      </c>
      <c r="B720" s="26" t="s">
        <v>9</v>
      </c>
      <c r="C720" s="27" t="str">
        <f t="shared" si="51"/>
        <v>1CCOMEMCEE</v>
      </c>
      <c r="D720" s="27"/>
      <c r="E720" s="205">
        <f>+'CALCULO TARIFAS CC '!$P$45</f>
        <v>0.49355878146141841</v>
      </c>
      <c r="F720" s="207">
        <f t="shared" si="52"/>
        <v>1.7586007052653008E-2</v>
      </c>
      <c r="G720" s="296">
        <f t="shared" si="53"/>
        <v>9895.11</v>
      </c>
      <c r="H720" s="212" t="s">
        <v>5</v>
      </c>
      <c r="I720" s="250" t="s">
        <v>725</v>
      </c>
      <c r="J720" s="251">
        <v>1.7586007052653008E-2</v>
      </c>
    </row>
    <row r="721" spans="1:10" outlineLevel="1" x14ac:dyDescent="0.35">
      <c r="A721" s="223">
        <f t="shared" si="56"/>
        <v>716</v>
      </c>
      <c r="B721" s="26" t="s">
        <v>9</v>
      </c>
      <c r="C721" s="27" t="str">
        <f t="shared" si="51"/>
        <v>1CCOMENEGU</v>
      </c>
      <c r="D721" s="27"/>
      <c r="E721" s="205">
        <f>+'CALCULO TARIFAS CC '!$P$45</f>
        <v>0.49355878146141841</v>
      </c>
      <c r="F721" s="207">
        <f t="shared" si="52"/>
        <v>1.4119693228953473E-2</v>
      </c>
      <c r="G721" s="296">
        <f t="shared" si="53"/>
        <v>7944.72</v>
      </c>
      <c r="H721" s="212" t="s">
        <v>5</v>
      </c>
      <c r="I721" s="250" t="s">
        <v>726</v>
      </c>
      <c r="J721" s="251">
        <v>1.4119693228953473E-2</v>
      </c>
    </row>
    <row r="722" spans="1:10" outlineLevel="1" x14ac:dyDescent="0.35">
      <c r="A722" s="223">
        <f t="shared" si="56"/>
        <v>717</v>
      </c>
      <c r="B722" s="26" t="s">
        <v>9</v>
      </c>
      <c r="C722" s="27" t="str">
        <f t="shared" si="51"/>
        <v>1CCOMENREN</v>
      </c>
      <c r="D722" s="27"/>
      <c r="E722" s="205">
        <f>+'CALCULO TARIFAS CC '!$P$45</f>
        <v>0.49355878146141841</v>
      </c>
      <c r="F722" s="207">
        <f t="shared" si="52"/>
        <v>2.1257057127126986E-3</v>
      </c>
      <c r="G722" s="296">
        <f t="shared" si="53"/>
        <v>1196.07</v>
      </c>
      <c r="H722" s="212" t="s">
        <v>5</v>
      </c>
      <c r="I722" s="250" t="s">
        <v>727</v>
      </c>
      <c r="J722" s="251">
        <v>2.1257057127126986E-3</v>
      </c>
    </row>
    <row r="723" spans="1:10" outlineLevel="1" x14ac:dyDescent="0.35">
      <c r="A723" s="223">
        <f t="shared" si="56"/>
        <v>718</v>
      </c>
      <c r="B723" s="26" t="s">
        <v>9</v>
      </c>
      <c r="C723" s="27" t="str">
        <f t="shared" si="51"/>
        <v>1CCOMIONEN</v>
      </c>
      <c r="D723" s="27"/>
      <c r="E723" s="205">
        <f>+'CALCULO TARIFAS CC '!$P$45</f>
        <v>0.49355878146141841</v>
      </c>
      <c r="F723" s="207">
        <f t="shared" si="52"/>
        <v>4.6044704301062486E-2</v>
      </c>
      <c r="G723" s="296">
        <f t="shared" si="53"/>
        <v>25907.96</v>
      </c>
      <c r="H723" s="212" t="s">
        <v>5</v>
      </c>
      <c r="I723" s="250" t="s">
        <v>728</v>
      </c>
      <c r="J723" s="251">
        <v>4.6044704301062486E-2</v>
      </c>
    </row>
    <row r="724" spans="1:10" outlineLevel="1" x14ac:dyDescent="0.35">
      <c r="A724" s="223">
        <f t="shared" si="56"/>
        <v>719</v>
      </c>
      <c r="B724" s="26" t="s">
        <v>9</v>
      </c>
      <c r="C724" s="27" t="str">
        <f t="shared" si="51"/>
        <v>1CCOMMAYEL</v>
      </c>
      <c r="D724" s="27"/>
      <c r="E724" s="205">
        <f>+'CALCULO TARIFAS CC '!$P$45</f>
        <v>0.49355878146141841</v>
      </c>
      <c r="F724" s="207">
        <f t="shared" si="52"/>
        <v>9.1238616038977031E-3</v>
      </c>
      <c r="G724" s="296">
        <f t="shared" si="53"/>
        <v>5133.72</v>
      </c>
      <c r="H724" s="212" t="s">
        <v>5</v>
      </c>
      <c r="I724" s="250" t="s">
        <v>729</v>
      </c>
      <c r="J724" s="251">
        <v>9.1238616038977031E-3</v>
      </c>
    </row>
    <row r="725" spans="1:10" outlineLevel="1" x14ac:dyDescent="0.35">
      <c r="A725" s="223">
        <f t="shared" si="56"/>
        <v>720</v>
      </c>
      <c r="B725" s="26" t="s">
        <v>9</v>
      </c>
      <c r="C725" s="27" t="str">
        <f t="shared" si="51"/>
        <v>1CCOMRECGE</v>
      </c>
      <c r="D725" s="27"/>
      <c r="E725" s="205">
        <f>+'CALCULO TARIFAS CC '!$P$45</f>
        <v>0.49355878146141841</v>
      </c>
      <c r="F725" s="207">
        <f t="shared" si="52"/>
        <v>8.6310793296005654E-3</v>
      </c>
      <c r="G725" s="296">
        <f t="shared" si="53"/>
        <v>4856.45</v>
      </c>
      <c r="H725" s="212" t="s">
        <v>5</v>
      </c>
      <c r="I725" s="250" t="s">
        <v>730</v>
      </c>
      <c r="J725" s="251">
        <v>8.6310793296005654E-3</v>
      </c>
    </row>
    <row r="726" spans="1:10" outlineLevel="1" x14ac:dyDescent="0.35">
      <c r="A726" s="225">
        <f t="shared" si="56"/>
        <v>721</v>
      </c>
      <c r="B726" s="26" t="s">
        <v>9</v>
      </c>
      <c r="C726" s="104" t="str">
        <f t="shared" si="51"/>
        <v>1CCOMSHIEN</v>
      </c>
      <c r="D726" s="104"/>
      <c r="E726" s="206">
        <f>+'CALCULO TARIFAS CC '!$P$45</f>
        <v>0.49355878146141841</v>
      </c>
      <c r="F726" s="207">
        <f t="shared" si="52"/>
        <v>1.6639299834358193E-2</v>
      </c>
      <c r="G726" s="296">
        <f t="shared" si="53"/>
        <v>9362.43</v>
      </c>
      <c r="H726" s="212" t="s">
        <v>5</v>
      </c>
      <c r="I726" s="250" t="s">
        <v>892</v>
      </c>
      <c r="J726" s="251">
        <v>1.6639299834358193E-2</v>
      </c>
    </row>
    <row r="727" spans="1:10" outlineLevel="1" x14ac:dyDescent="0.35">
      <c r="A727" s="223">
        <f t="shared" si="56"/>
        <v>722</v>
      </c>
      <c r="B727" s="26" t="s">
        <v>9</v>
      </c>
      <c r="C727" s="27" t="str">
        <f t="shared" si="51"/>
        <v>1CCOMSOLGU</v>
      </c>
      <c r="D727" s="27"/>
      <c r="E727" s="205">
        <f>+'CALCULO TARIFAS CC '!$P$45</f>
        <v>0.49355878146141841</v>
      </c>
      <c r="F727" s="207">
        <f t="shared" si="52"/>
        <v>4.7589134297085812E-3</v>
      </c>
      <c r="G727" s="296">
        <f t="shared" si="53"/>
        <v>2677.7</v>
      </c>
      <c r="H727" s="212" t="s">
        <v>5</v>
      </c>
      <c r="I727" s="250" t="s">
        <v>731</v>
      </c>
      <c r="J727" s="251">
        <v>4.7589134297085812E-3</v>
      </c>
    </row>
    <row r="728" spans="1:10" outlineLevel="1" x14ac:dyDescent="0.35">
      <c r="A728" s="223">
        <f t="shared" si="56"/>
        <v>723</v>
      </c>
      <c r="B728" s="26" t="s">
        <v>9</v>
      </c>
      <c r="C728" s="27" t="str">
        <f t="shared" si="51"/>
        <v>1CCOMWATTS</v>
      </c>
      <c r="D728" s="27"/>
      <c r="E728" s="205">
        <f>+'CALCULO TARIFAS CC '!$P$45</f>
        <v>0.49355878146141841</v>
      </c>
      <c r="F728" s="207">
        <f t="shared" si="52"/>
        <v>3.4418107315413069E-4</v>
      </c>
      <c r="G728" s="296">
        <f t="shared" si="53"/>
        <v>193.66</v>
      </c>
      <c r="H728" s="212" t="s">
        <v>5</v>
      </c>
      <c r="I728" s="250" t="s">
        <v>732</v>
      </c>
      <c r="J728" s="251">
        <v>3.4418107315413069E-4</v>
      </c>
    </row>
    <row r="729" spans="1:10" outlineLevel="1" x14ac:dyDescent="0.35">
      <c r="A729" s="223">
        <f t="shared" si="56"/>
        <v>724</v>
      </c>
      <c r="B729" s="26" t="s">
        <v>9</v>
      </c>
      <c r="C729" s="27" t="str">
        <f t="shared" si="51"/>
        <v>1DDISDIELO</v>
      </c>
      <c r="D729" s="27"/>
      <c r="E729" s="205">
        <f>+'CALCULO TARIFAS CC '!$P$45</f>
        <v>0.49355878146141841</v>
      </c>
      <c r="F729" s="207">
        <f t="shared" si="52"/>
        <v>0.14766519731721567</v>
      </c>
      <c r="G729" s="296">
        <f>ROUND(F729*E729*$F$838,2)</f>
        <v>83086.740000000005</v>
      </c>
      <c r="H729" s="212" t="s">
        <v>5</v>
      </c>
      <c r="I729" s="250" t="s">
        <v>733</v>
      </c>
      <c r="J729" s="251">
        <v>0.14766519731721567</v>
      </c>
    </row>
    <row r="730" spans="1:10" outlineLevel="1" x14ac:dyDescent="0.35">
      <c r="A730" s="223">
        <f t="shared" si="56"/>
        <v>725</v>
      </c>
      <c r="B730" s="26" t="s">
        <v>9</v>
      </c>
      <c r="C730" s="27" t="str">
        <f t="shared" si="51"/>
        <v>1DDISDISEL</v>
      </c>
      <c r="D730" s="27"/>
      <c r="E730" s="205">
        <f>+'CALCULO TARIFAS CC '!$P$45</f>
        <v>0.49355878146141841</v>
      </c>
      <c r="F730" s="207">
        <f t="shared" si="52"/>
        <v>0.13671369914594417</v>
      </c>
      <c r="G730" s="296">
        <f>ROUND(F730*E730*$F$838,2)-0.01</f>
        <v>76924.650000000009</v>
      </c>
      <c r="H730" s="212" t="s">
        <v>5</v>
      </c>
      <c r="I730" s="250" t="s">
        <v>734</v>
      </c>
      <c r="J730" s="251">
        <v>0.13671369914594417</v>
      </c>
    </row>
    <row r="731" spans="1:10" outlineLevel="1" x14ac:dyDescent="0.35">
      <c r="A731" s="223">
        <f t="shared" si="56"/>
        <v>726</v>
      </c>
      <c r="B731" s="26" t="s">
        <v>9</v>
      </c>
      <c r="C731" s="27" t="str">
        <f t="shared" si="51"/>
        <v>1DDISEMELG</v>
      </c>
      <c r="D731" s="27"/>
      <c r="E731" s="205">
        <f>+'CALCULO TARIFAS CC '!$P$45</f>
        <v>0.49355878146141841</v>
      </c>
      <c r="F731" s="207">
        <f t="shared" si="52"/>
        <v>0.31331142898568337</v>
      </c>
      <c r="G731" s="296">
        <f>ROUND(F731*E731*$F$838,2)-0.01</f>
        <v>176290.86</v>
      </c>
      <c r="H731" s="212" t="s">
        <v>5</v>
      </c>
      <c r="I731" s="250" t="s">
        <v>735</v>
      </c>
      <c r="J731" s="251">
        <v>0.31331142898568337</v>
      </c>
    </row>
    <row r="732" spans="1:10" outlineLevel="1" x14ac:dyDescent="0.35">
      <c r="A732" s="223">
        <f t="shared" si="56"/>
        <v>727</v>
      </c>
      <c r="B732" s="26" t="s">
        <v>9</v>
      </c>
      <c r="C732" s="27" t="str">
        <f t="shared" si="51"/>
        <v>1DDISEMREP</v>
      </c>
      <c r="D732" s="27"/>
      <c r="E732" s="205">
        <f>+'CALCULO TARIFAS CC '!$P$45</f>
        <v>0.49355878146141841</v>
      </c>
      <c r="F732" s="207">
        <f t="shared" si="52"/>
        <v>9.9210040814423596E-4</v>
      </c>
      <c r="G732" s="296">
        <f t="shared" ref="G732:G763" si="57">ROUND(F732*E732*$F$838,2)</f>
        <v>558.22</v>
      </c>
      <c r="H732" s="212" t="s">
        <v>5</v>
      </c>
      <c r="I732" s="250" t="s">
        <v>736</v>
      </c>
      <c r="J732" s="251">
        <v>9.9210040814423596E-4</v>
      </c>
    </row>
    <row r="733" spans="1:10" outlineLevel="1" x14ac:dyDescent="0.35">
      <c r="A733" s="223">
        <f t="shared" si="56"/>
        <v>728</v>
      </c>
      <c r="B733" s="26" t="s">
        <v>9</v>
      </c>
      <c r="C733" s="27" t="str">
        <f t="shared" si="51"/>
        <v>1GGDRAGAAC</v>
      </c>
      <c r="D733" s="27"/>
      <c r="E733" s="205">
        <f>+'CALCULO TARIFAS CC '!$P$45</f>
        <v>0.49355878146141841</v>
      </c>
      <c r="F733" s="207">
        <f t="shared" si="52"/>
        <v>9.7113907862958297E-9</v>
      </c>
      <c r="G733" s="296">
        <f t="shared" si="57"/>
        <v>0.01</v>
      </c>
      <c r="H733" s="212" t="s">
        <v>5</v>
      </c>
      <c r="I733" s="250" t="s">
        <v>737</v>
      </c>
      <c r="J733" s="251">
        <v>9.7113907862958297E-9</v>
      </c>
    </row>
    <row r="734" spans="1:10" outlineLevel="1" x14ac:dyDescent="0.35">
      <c r="A734" s="223">
        <f t="shared" si="56"/>
        <v>729</v>
      </c>
      <c r="B734" s="26" t="s">
        <v>9</v>
      </c>
      <c r="C734" s="27" t="str">
        <f t="shared" si="51"/>
        <v>1GGDRAGELC</v>
      </c>
      <c r="D734" s="27"/>
      <c r="E734" s="205">
        <f>+'CALCULO TARIFAS CC '!$P$45</f>
        <v>0.49355878146141841</v>
      </c>
      <c r="F734" s="207">
        <f t="shared" si="52"/>
        <v>2.6758287336110253E-8</v>
      </c>
      <c r="G734" s="296">
        <f t="shared" si="57"/>
        <v>0.02</v>
      </c>
      <c r="H734" s="212" t="s">
        <v>5</v>
      </c>
      <c r="I734" s="250" t="s">
        <v>738</v>
      </c>
      <c r="J734" s="251">
        <v>2.6758287336110253E-8</v>
      </c>
    </row>
    <row r="735" spans="1:10" outlineLevel="1" x14ac:dyDescent="0.35">
      <c r="A735" s="223">
        <f t="shared" si="56"/>
        <v>730</v>
      </c>
      <c r="B735" s="26" t="s">
        <v>9</v>
      </c>
      <c r="C735" s="27" t="str">
        <f t="shared" si="51"/>
        <v>1GGDRAGLAE</v>
      </c>
      <c r="D735" s="27"/>
      <c r="E735" s="205">
        <f>+'CALCULO TARIFAS CC '!$P$45</f>
        <v>0.49355878146141841</v>
      </c>
      <c r="F735" s="207">
        <f t="shared" si="52"/>
        <v>1.9449623983397266E-8</v>
      </c>
      <c r="G735" s="296">
        <f t="shared" si="57"/>
        <v>0.01</v>
      </c>
      <c r="H735" s="212" t="s">
        <v>5</v>
      </c>
      <c r="I735" s="250" t="s">
        <v>739</v>
      </c>
      <c r="J735" s="251">
        <v>1.9449623983397266E-8</v>
      </c>
    </row>
    <row r="736" spans="1:10" outlineLevel="1" x14ac:dyDescent="0.35">
      <c r="A736" s="223">
        <f t="shared" si="56"/>
        <v>731</v>
      </c>
      <c r="B736" s="26" t="s">
        <v>9</v>
      </c>
      <c r="C736" s="27" t="str">
        <f t="shared" si="51"/>
        <v>1GGDRAGPIN</v>
      </c>
      <c r="D736" s="27"/>
      <c r="E736" s="205">
        <f>+'CALCULO TARIFAS CC '!$P$45</f>
        <v>0.49355878146141841</v>
      </c>
      <c r="F736" s="207">
        <f t="shared" si="52"/>
        <v>1.7959965689740837E-7</v>
      </c>
      <c r="G736" s="296">
        <f t="shared" si="57"/>
        <v>0.1</v>
      </c>
      <c r="H736" s="212" t="s">
        <v>5</v>
      </c>
      <c r="I736" s="250" t="s">
        <v>740</v>
      </c>
      <c r="J736" s="251">
        <v>1.7959965689740837E-7</v>
      </c>
    </row>
    <row r="737" spans="1:10" outlineLevel="1" x14ac:dyDescent="0.35">
      <c r="A737" s="223">
        <f t="shared" si="56"/>
        <v>732</v>
      </c>
      <c r="B737" s="26" t="s">
        <v>9</v>
      </c>
      <c r="C737" s="27" t="str">
        <f t="shared" si="51"/>
        <v>1GGDRAGRAL</v>
      </c>
      <c r="D737" s="27"/>
      <c r="E737" s="205">
        <f>+'CALCULO TARIFAS CC '!$P$45</f>
        <v>0.49355878146141841</v>
      </c>
      <c r="F737" s="207">
        <f t="shared" si="52"/>
        <v>1.1035179755509767E-6</v>
      </c>
      <c r="G737" s="296">
        <f t="shared" si="57"/>
        <v>0.62</v>
      </c>
      <c r="H737" s="212" t="s">
        <v>5</v>
      </c>
      <c r="I737" s="250" t="s">
        <v>741</v>
      </c>
      <c r="J737" s="251">
        <v>1.1035179755509767E-6</v>
      </c>
    </row>
    <row r="738" spans="1:10" outlineLevel="1" x14ac:dyDescent="0.35">
      <c r="A738" s="223">
        <f t="shared" si="56"/>
        <v>733</v>
      </c>
      <c r="B738" s="26" t="s">
        <v>9</v>
      </c>
      <c r="C738" s="27" t="str">
        <f t="shared" ref="C738:C769" si="58">I738</f>
        <v>1GGDRAGROG</v>
      </c>
      <c r="D738" s="27"/>
      <c r="E738" s="205">
        <f>+'CALCULO TARIFAS CC '!$P$45</f>
        <v>0.49355878146141841</v>
      </c>
      <c r="F738" s="207">
        <f t="shared" ref="F738:F769" si="59">J738</f>
        <v>2.1861224754291298E-6</v>
      </c>
      <c r="G738" s="296">
        <f t="shared" si="57"/>
        <v>1.23</v>
      </c>
      <c r="H738" s="212" t="s">
        <v>5</v>
      </c>
      <c r="I738" s="250" t="s">
        <v>742</v>
      </c>
      <c r="J738" s="251">
        <v>2.1861224754291298E-6</v>
      </c>
    </row>
    <row r="739" spans="1:10" outlineLevel="1" x14ac:dyDescent="0.35">
      <c r="A739" s="223">
        <f t="shared" si="56"/>
        <v>734</v>
      </c>
      <c r="B739" s="26" t="s">
        <v>9</v>
      </c>
      <c r="C739" s="27" t="str">
        <f t="shared" si="58"/>
        <v>1GGDRAGROP</v>
      </c>
      <c r="D739" s="27"/>
      <c r="E739" s="205">
        <f>+'CALCULO TARIFAS CC '!$P$45</f>
        <v>0.49355878146141841</v>
      </c>
      <c r="F739" s="207">
        <f t="shared" si="59"/>
        <v>2.387852391602811E-7</v>
      </c>
      <c r="G739" s="296">
        <f t="shared" si="57"/>
        <v>0.13</v>
      </c>
      <c r="H739" s="212" t="s">
        <v>5</v>
      </c>
      <c r="I739" s="250" t="s">
        <v>743</v>
      </c>
      <c r="J739" s="251">
        <v>2.387852391602811E-7</v>
      </c>
    </row>
    <row r="740" spans="1:10" outlineLevel="1" x14ac:dyDescent="0.35">
      <c r="A740" s="223">
        <f t="shared" si="56"/>
        <v>735</v>
      </c>
      <c r="B740" s="26" t="s">
        <v>9</v>
      </c>
      <c r="C740" s="27" t="str">
        <f t="shared" si="58"/>
        <v>1GGDRCAURE</v>
      </c>
      <c r="D740" s="27"/>
      <c r="E740" s="205">
        <f>+'CALCULO TARIFAS CC '!$P$45</f>
        <v>0.49355878146141841</v>
      </c>
      <c r="F740" s="207">
        <f t="shared" si="59"/>
        <v>1.3556423743353742E-8</v>
      </c>
      <c r="G740" s="296">
        <f t="shared" si="57"/>
        <v>0.01</v>
      </c>
      <c r="H740" s="212" t="s">
        <v>5</v>
      </c>
      <c r="I740" s="250" t="s">
        <v>744</v>
      </c>
      <c r="J740" s="251">
        <v>1.3556423743353742E-8</v>
      </c>
    </row>
    <row r="741" spans="1:10" outlineLevel="1" x14ac:dyDescent="0.35">
      <c r="A741" s="223">
        <f t="shared" si="56"/>
        <v>736</v>
      </c>
      <c r="B741" s="26" t="s">
        <v>9</v>
      </c>
      <c r="C741" s="27" t="str">
        <f t="shared" si="58"/>
        <v>1GGDRCENIT</v>
      </c>
      <c r="D741" s="27"/>
      <c r="E741" s="205">
        <f>+'CALCULO TARIFAS CC '!$P$45</f>
        <v>0.49355878146141841</v>
      </c>
      <c r="F741" s="207">
        <f t="shared" si="59"/>
        <v>2.5579764751866516E-6</v>
      </c>
      <c r="G741" s="296">
        <f t="shared" si="57"/>
        <v>1.44</v>
      </c>
      <c r="H741" s="212" t="s">
        <v>5</v>
      </c>
      <c r="I741" s="250" t="s">
        <v>745</v>
      </c>
      <c r="J741" s="251">
        <v>2.5579764751866516E-6</v>
      </c>
    </row>
    <row r="742" spans="1:10" outlineLevel="1" x14ac:dyDescent="0.35">
      <c r="A742" s="223">
        <f t="shared" si="56"/>
        <v>737</v>
      </c>
      <c r="B742" s="26" t="s">
        <v>9</v>
      </c>
      <c r="C742" s="27" t="str">
        <f t="shared" si="58"/>
        <v>1GGDRCOMAP</v>
      </c>
      <c r="D742" s="27"/>
      <c r="E742" s="205">
        <f>+'CALCULO TARIFAS CC '!$P$45</f>
        <v>0.49355878146141841</v>
      </c>
      <c r="F742" s="207">
        <f t="shared" si="59"/>
        <v>1.4169976344982157E-8</v>
      </c>
      <c r="G742" s="296">
        <f t="shared" si="57"/>
        <v>0.01</v>
      </c>
      <c r="H742" s="212" t="s">
        <v>5</v>
      </c>
      <c r="I742" s="250" t="s">
        <v>962</v>
      </c>
      <c r="J742" s="251">
        <v>1.4169976344982157E-8</v>
      </c>
    </row>
    <row r="743" spans="1:10" outlineLevel="1" x14ac:dyDescent="0.35">
      <c r="A743" s="223">
        <f t="shared" si="56"/>
        <v>738</v>
      </c>
      <c r="B743" s="26" t="s">
        <v>9</v>
      </c>
      <c r="C743" s="27" t="str">
        <f t="shared" si="58"/>
        <v>1GGDRCOMOE</v>
      </c>
      <c r="D743" s="27"/>
      <c r="E743" s="205">
        <f>+'CALCULO TARIFAS CC '!$P$45</f>
        <v>0.49355878146141841</v>
      </c>
      <c r="F743" s="207">
        <f t="shared" si="59"/>
        <v>3.3214432300783926E-7</v>
      </c>
      <c r="G743" s="296">
        <f t="shared" si="57"/>
        <v>0.19</v>
      </c>
      <c r="H743" s="212" t="s">
        <v>5</v>
      </c>
      <c r="I743" s="250" t="s">
        <v>746</v>
      </c>
      <c r="J743" s="251">
        <v>3.3214432300783926E-7</v>
      </c>
    </row>
    <row r="744" spans="1:10" outlineLevel="1" x14ac:dyDescent="0.35">
      <c r="A744" s="223">
        <f t="shared" si="56"/>
        <v>739</v>
      </c>
      <c r="B744" s="26" t="s">
        <v>9</v>
      </c>
      <c r="C744" s="27" t="str">
        <f t="shared" si="58"/>
        <v>1GGDRDELAU</v>
      </c>
      <c r="D744" s="27"/>
      <c r="E744" s="205">
        <f>+'CALCULO TARIFAS CC '!$P$45</f>
        <v>0.49355878146141841</v>
      </c>
      <c r="F744" s="207">
        <f t="shared" si="59"/>
        <v>4.8098064703147958E-7</v>
      </c>
      <c r="G744" s="296">
        <f t="shared" si="57"/>
        <v>0.27</v>
      </c>
      <c r="H744" s="212" t="s">
        <v>5</v>
      </c>
      <c r="I744" s="250" t="s">
        <v>747</v>
      </c>
      <c r="J744" s="251">
        <v>4.8098064703147958E-7</v>
      </c>
    </row>
    <row r="745" spans="1:10" outlineLevel="1" x14ac:dyDescent="0.35">
      <c r="A745" s="223">
        <f t="shared" si="56"/>
        <v>740</v>
      </c>
      <c r="B745" s="26" t="s">
        <v>9</v>
      </c>
      <c r="C745" s="27" t="str">
        <f t="shared" si="58"/>
        <v>1GGDRENLAT</v>
      </c>
      <c r="D745" s="27"/>
      <c r="E745" s="205">
        <f>+'CALCULO TARIFAS CC '!$P$45</f>
        <v>0.49355878146141841</v>
      </c>
      <c r="F745" s="207">
        <f t="shared" si="59"/>
        <v>2.9313754216929242E-7</v>
      </c>
      <c r="G745" s="296">
        <f t="shared" si="57"/>
        <v>0.16</v>
      </c>
      <c r="H745" s="212" t="s">
        <v>5</v>
      </c>
      <c r="I745" s="250" t="s">
        <v>748</v>
      </c>
      <c r="J745" s="251">
        <v>2.9313754216929242E-7</v>
      </c>
    </row>
    <row r="746" spans="1:10" outlineLevel="1" x14ac:dyDescent="0.35">
      <c r="A746" s="223">
        <f t="shared" si="56"/>
        <v>741</v>
      </c>
      <c r="B746" s="26" t="s">
        <v>9</v>
      </c>
      <c r="C746" s="27" t="str">
        <f t="shared" si="58"/>
        <v>1GGDRENREA</v>
      </c>
      <c r="D746" s="27"/>
      <c r="E746" s="205">
        <f>+'CALCULO TARIFAS CC '!$P$45</f>
        <v>0.49355878146141841</v>
      </c>
      <c r="F746" s="207">
        <f t="shared" si="59"/>
        <v>3.6329200871186513E-8</v>
      </c>
      <c r="G746" s="296">
        <f t="shared" si="57"/>
        <v>0.02</v>
      </c>
      <c r="H746" s="212" t="s">
        <v>5</v>
      </c>
      <c r="I746" s="250" t="s">
        <v>749</v>
      </c>
      <c r="J746" s="251">
        <v>3.6329200871186513E-8</v>
      </c>
    </row>
    <row r="747" spans="1:10" outlineLevel="1" x14ac:dyDescent="0.35">
      <c r="A747" s="223">
        <f t="shared" si="56"/>
        <v>742</v>
      </c>
      <c r="B747" s="26" t="s">
        <v>9</v>
      </c>
      <c r="C747" s="27" t="str">
        <f t="shared" si="58"/>
        <v>1GGDRENRST</v>
      </c>
      <c r="D747" s="27"/>
      <c r="E747" s="205">
        <f>+'CALCULO TARIFAS CC '!$P$45</f>
        <v>0.49355878146141841</v>
      </c>
      <c r="F747" s="207">
        <f t="shared" si="59"/>
        <v>1.0971144647544886E-7</v>
      </c>
      <c r="G747" s="296">
        <f t="shared" si="57"/>
        <v>0.06</v>
      </c>
      <c r="H747" s="212" t="s">
        <v>5</v>
      </c>
      <c r="I747" s="250" t="s">
        <v>750</v>
      </c>
      <c r="J747" s="251">
        <v>1.0971144647544886E-7</v>
      </c>
    </row>
    <row r="748" spans="1:10" outlineLevel="1" x14ac:dyDescent="0.35">
      <c r="A748" s="223">
        <f t="shared" si="56"/>
        <v>743</v>
      </c>
      <c r="B748" s="26" t="s">
        <v>9</v>
      </c>
      <c r="C748" s="27" t="str">
        <f t="shared" si="58"/>
        <v>1GGDRGADIS</v>
      </c>
      <c r="D748" s="27"/>
      <c r="E748" s="205">
        <f>+'CALCULO TARIFAS CC '!$P$45</f>
        <v>0.49355878146141841</v>
      </c>
      <c r="F748" s="207">
        <f t="shared" si="59"/>
        <v>1.933729451105725E-6</v>
      </c>
      <c r="G748" s="296">
        <f t="shared" si="57"/>
        <v>1.0900000000000001</v>
      </c>
      <c r="H748" s="212" t="s">
        <v>5</v>
      </c>
      <c r="I748" s="250" t="s">
        <v>950</v>
      </c>
      <c r="J748" s="251">
        <v>1.933729451105725E-6</v>
      </c>
    </row>
    <row r="749" spans="1:10" outlineLevel="1" x14ac:dyDescent="0.35">
      <c r="A749" s="223">
        <f t="shared" si="56"/>
        <v>744</v>
      </c>
      <c r="B749" s="26" t="s">
        <v>9</v>
      </c>
      <c r="C749" s="27" t="str">
        <f t="shared" si="58"/>
        <v>1GGDRGEELP</v>
      </c>
      <c r="D749" s="27"/>
      <c r="E749" s="205">
        <f>+'CALCULO TARIFAS CC '!$P$45</f>
        <v>0.49355878146141841</v>
      </c>
      <c r="F749" s="207">
        <f t="shared" si="59"/>
        <v>2.5718442764520664E-7</v>
      </c>
      <c r="G749" s="296">
        <f t="shared" si="57"/>
        <v>0.14000000000000001</v>
      </c>
      <c r="H749" s="212" t="s">
        <v>5</v>
      </c>
      <c r="I749" s="250" t="s">
        <v>751</v>
      </c>
      <c r="J749" s="251">
        <v>2.5718442764520664E-7</v>
      </c>
    </row>
    <row r="750" spans="1:10" outlineLevel="1" x14ac:dyDescent="0.35">
      <c r="A750" s="223">
        <f t="shared" si="56"/>
        <v>745</v>
      </c>
      <c r="B750" s="26" t="s">
        <v>9</v>
      </c>
      <c r="C750" s="27" t="str">
        <f t="shared" si="58"/>
        <v>1GGDRGEENP</v>
      </c>
      <c r="D750" s="27"/>
      <c r="E750" s="205">
        <f>+'CALCULO TARIFAS CC '!$P$45</f>
        <v>0.49355878146141841</v>
      </c>
      <c r="F750" s="207">
        <f t="shared" si="59"/>
        <v>4.8120766579185437E-7</v>
      </c>
      <c r="G750" s="296">
        <f t="shared" si="57"/>
        <v>0.27</v>
      </c>
      <c r="H750" s="212" t="s">
        <v>5</v>
      </c>
      <c r="I750" s="250" t="s">
        <v>752</v>
      </c>
      <c r="J750" s="251">
        <v>4.8120766579185437E-7</v>
      </c>
    </row>
    <row r="751" spans="1:10" outlineLevel="1" x14ac:dyDescent="0.35">
      <c r="A751" s="223">
        <f t="shared" si="56"/>
        <v>746</v>
      </c>
      <c r="B751" s="26" t="s">
        <v>9</v>
      </c>
      <c r="C751" s="27" t="str">
        <f t="shared" si="58"/>
        <v>1GGDRGEVEL</v>
      </c>
      <c r="D751" s="27"/>
      <c r="E751" s="205">
        <f>+'CALCULO TARIFAS CC '!$P$45</f>
        <v>0.49355878146141841</v>
      </c>
      <c r="F751" s="207">
        <f t="shared" si="59"/>
        <v>2.2126940093575477E-7</v>
      </c>
      <c r="G751" s="296">
        <f t="shared" si="57"/>
        <v>0.12</v>
      </c>
      <c r="H751" s="212" t="s">
        <v>5</v>
      </c>
      <c r="I751" s="250" t="s">
        <v>753</v>
      </c>
      <c r="J751" s="251">
        <v>2.2126940093575477E-7</v>
      </c>
    </row>
    <row r="752" spans="1:10" outlineLevel="1" x14ac:dyDescent="0.35">
      <c r="A752" s="223">
        <f t="shared" si="56"/>
        <v>747</v>
      </c>
      <c r="B752" s="26" t="s">
        <v>9</v>
      </c>
      <c r="C752" s="27" t="str">
        <f t="shared" si="58"/>
        <v>1GGDRGRUCU</v>
      </c>
      <c r="D752" s="27"/>
      <c r="E752" s="205">
        <f>+'CALCULO TARIFAS CC '!$P$45</f>
        <v>0.49355878146141841</v>
      </c>
      <c r="F752" s="207">
        <f t="shared" si="59"/>
        <v>1.2379934057579553E-7</v>
      </c>
      <c r="G752" s="296">
        <f t="shared" si="57"/>
        <v>7.0000000000000007E-2</v>
      </c>
      <c r="H752" s="212" t="s">
        <v>5</v>
      </c>
      <c r="I752" s="250" t="s">
        <v>754</v>
      </c>
      <c r="J752" s="251">
        <v>1.2379934057579553E-7</v>
      </c>
    </row>
    <row r="753" spans="1:10" outlineLevel="1" x14ac:dyDescent="0.35">
      <c r="A753" s="223">
        <f t="shared" si="56"/>
        <v>748</v>
      </c>
      <c r="B753" s="26" t="s">
        <v>9</v>
      </c>
      <c r="C753" s="27" t="str">
        <f t="shared" si="58"/>
        <v>1GGDRHALUM</v>
      </c>
      <c r="D753" s="27"/>
      <c r="E753" s="205">
        <f>+'CALCULO TARIFAS CC '!$P$45</f>
        <v>0.49355878146141841</v>
      </c>
      <c r="F753" s="207">
        <f t="shared" si="59"/>
        <v>9.8908675008536714E-7</v>
      </c>
      <c r="G753" s="296">
        <f t="shared" si="57"/>
        <v>0.56000000000000005</v>
      </c>
      <c r="H753" s="212" t="s">
        <v>5</v>
      </c>
      <c r="I753" s="250" t="s">
        <v>893</v>
      </c>
      <c r="J753" s="251">
        <v>9.8908675008536714E-7</v>
      </c>
    </row>
    <row r="754" spans="1:10" outlineLevel="1" x14ac:dyDescent="0.35">
      <c r="A754" s="223">
        <f t="shared" si="56"/>
        <v>749</v>
      </c>
      <c r="B754" s="26" t="s">
        <v>9</v>
      </c>
      <c r="C754" s="27" t="str">
        <f t="shared" si="58"/>
        <v>1GGDRHICAA</v>
      </c>
      <c r="D754" s="27"/>
      <c r="E754" s="205">
        <f>+'CALCULO TARIFAS CC '!$P$45</f>
        <v>0.49355878146141841</v>
      </c>
      <c r="F754" s="207">
        <f t="shared" si="59"/>
        <v>2.6711307039542408E-8</v>
      </c>
      <c r="G754" s="296">
        <f t="shared" si="57"/>
        <v>0.02</v>
      </c>
      <c r="H754" s="212" t="s">
        <v>5</v>
      </c>
      <c r="I754" s="250" t="s">
        <v>755</v>
      </c>
      <c r="J754" s="251">
        <v>2.6711307039542408E-8</v>
      </c>
    </row>
    <row r="755" spans="1:10" outlineLevel="1" x14ac:dyDescent="0.35">
      <c r="A755" s="223">
        <f t="shared" si="56"/>
        <v>750</v>
      </c>
      <c r="B755" s="26" t="s">
        <v>9</v>
      </c>
      <c r="C755" s="27" t="str">
        <f t="shared" si="58"/>
        <v>1GGDRHICOV</v>
      </c>
      <c r="D755" s="27"/>
      <c r="E755" s="205">
        <f>+'CALCULO TARIFAS CC '!$P$45</f>
        <v>0.49355878146141841</v>
      </c>
      <c r="F755" s="207">
        <f t="shared" si="59"/>
        <v>3.7800941360735192E-8</v>
      </c>
      <c r="G755" s="296">
        <f t="shared" si="57"/>
        <v>0.02</v>
      </c>
      <c r="H755" s="212" t="s">
        <v>5</v>
      </c>
      <c r="I755" s="250" t="s">
        <v>951</v>
      </c>
      <c r="J755" s="251">
        <v>3.7800941360735192E-8</v>
      </c>
    </row>
    <row r="756" spans="1:10" outlineLevel="1" x14ac:dyDescent="0.35">
      <c r="A756" s="223">
        <f t="shared" si="56"/>
        <v>751</v>
      </c>
      <c r="B756" s="26" t="s">
        <v>9</v>
      </c>
      <c r="C756" s="27" t="str">
        <f t="shared" si="58"/>
        <v>1GGDRHIDEM</v>
      </c>
      <c r="D756" s="27"/>
      <c r="E756" s="205">
        <f>+'CALCULO TARIFAS CC '!$P$45</f>
        <v>0.49355878146141841</v>
      </c>
      <c r="F756" s="207">
        <f t="shared" si="59"/>
        <v>1.0188585920611806E-7</v>
      </c>
      <c r="G756" s="296">
        <f t="shared" si="57"/>
        <v>0.06</v>
      </c>
      <c r="H756" s="212" t="s">
        <v>5</v>
      </c>
      <c r="I756" s="250" t="s">
        <v>756</v>
      </c>
      <c r="J756" s="251">
        <v>1.0188585920611806E-7</v>
      </c>
    </row>
    <row r="757" spans="1:10" outlineLevel="1" x14ac:dyDescent="0.35">
      <c r="A757" s="223">
        <f t="shared" si="56"/>
        <v>752</v>
      </c>
      <c r="B757" s="26" t="s">
        <v>9</v>
      </c>
      <c r="C757" s="27" t="str">
        <f t="shared" si="58"/>
        <v>1GGDRHIDMA</v>
      </c>
      <c r="D757" s="27"/>
      <c r="E757" s="205">
        <f>+'CALCULO TARIFAS CC '!$P$45</f>
        <v>0.49355878146141841</v>
      </c>
      <c r="F757" s="207">
        <f t="shared" si="59"/>
        <v>4.8219551790912296E-6</v>
      </c>
      <c r="G757" s="296">
        <f t="shared" si="57"/>
        <v>2.71</v>
      </c>
      <c r="H757" s="212" t="s">
        <v>5</v>
      </c>
      <c r="I757" s="250" t="s">
        <v>757</v>
      </c>
      <c r="J757" s="251">
        <v>4.8219551790912296E-6</v>
      </c>
    </row>
    <row r="758" spans="1:10" outlineLevel="1" x14ac:dyDescent="0.35">
      <c r="A758" s="223">
        <f t="shared" si="56"/>
        <v>753</v>
      </c>
      <c r="B758" s="26" t="s">
        <v>9</v>
      </c>
      <c r="C758" s="27" t="str">
        <f t="shared" si="58"/>
        <v>1GGDRHIDRL</v>
      </c>
      <c r="D758" s="27"/>
      <c r="E758" s="205">
        <f>+'CALCULO TARIFAS CC '!$P$45</f>
        <v>0.49355878146141841</v>
      </c>
      <c r="F758" s="207">
        <f t="shared" si="59"/>
        <v>1.1508425332437662E-6</v>
      </c>
      <c r="G758" s="296">
        <f t="shared" si="57"/>
        <v>0.65</v>
      </c>
      <c r="H758" s="212" t="s">
        <v>5</v>
      </c>
      <c r="I758" s="250" t="s">
        <v>758</v>
      </c>
      <c r="J758" s="251">
        <v>1.1508425332437662E-6</v>
      </c>
    </row>
    <row r="759" spans="1:10" outlineLevel="1" x14ac:dyDescent="0.35">
      <c r="A759" s="223">
        <f t="shared" si="56"/>
        <v>754</v>
      </c>
      <c r="B759" s="26" t="s">
        <v>9</v>
      </c>
      <c r="C759" s="27" t="str">
        <f t="shared" si="58"/>
        <v>1GGDRHIDRO</v>
      </c>
      <c r="D759" s="27"/>
      <c r="E759" s="205">
        <f>+'CALCULO TARIFAS CC '!$P$45</f>
        <v>0.49355878146141841</v>
      </c>
      <c r="F759" s="207">
        <f t="shared" si="59"/>
        <v>8.3762377600041652E-7</v>
      </c>
      <c r="G759" s="296">
        <f t="shared" si="57"/>
        <v>0.47</v>
      </c>
      <c r="H759" s="212" t="s">
        <v>5</v>
      </c>
      <c r="I759" s="250" t="s">
        <v>759</v>
      </c>
      <c r="J759" s="251">
        <v>8.3762377600041652E-7</v>
      </c>
    </row>
    <row r="760" spans="1:10" outlineLevel="1" x14ac:dyDescent="0.35">
      <c r="A760" s="223">
        <f t="shared" si="56"/>
        <v>755</v>
      </c>
      <c r="B760" s="26" t="s">
        <v>9</v>
      </c>
      <c r="C760" s="27" t="str">
        <f t="shared" si="58"/>
        <v>1GGDRHIDRX</v>
      </c>
      <c r="D760" s="27"/>
      <c r="E760" s="205">
        <f>+'CALCULO TARIFAS CC '!$P$45</f>
        <v>0.49355878146141841</v>
      </c>
      <c r="F760" s="207">
        <f t="shared" si="59"/>
        <v>5.9532657343488247E-7</v>
      </c>
      <c r="G760" s="296">
        <f t="shared" si="57"/>
        <v>0.33</v>
      </c>
      <c r="H760" s="212" t="s">
        <v>5</v>
      </c>
      <c r="I760" s="250" t="s">
        <v>760</v>
      </c>
      <c r="J760" s="251">
        <v>5.9532657343488247E-7</v>
      </c>
    </row>
    <row r="761" spans="1:10" outlineLevel="1" x14ac:dyDescent="0.35">
      <c r="A761" s="223">
        <f t="shared" si="56"/>
        <v>756</v>
      </c>
      <c r="B761" s="26" t="s">
        <v>9</v>
      </c>
      <c r="C761" s="27" t="str">
        <f t="shared" si="58"/>
        <v>1GGDRHIDSA</v>
      </c>
      <c r="D761" s="27"/>
      <c r="E761" s="205">
        <f>+'CALCULO TARIFAS CC '!$P$45</f>
        <v>0.49355878146141841</v>
      </c>
      <c r="F761" s="207">
        <f t="shared" si="59"/>
        <v>1.1377139149808703E-7</v>
      </c>
      <c r="G761" s="296">
        <f t="shared" si="57"/>
        <v>0.06</v>
      </c>
      <c r="H761" s="212" t="s">
        <v>5</v>
      </c>
      <c r="I761" s="250" t="s">
        <v>761</v>
      </c>
      <c r="J761" s="251">
        <v>1.1377139149808703E-7</v>
      </c>
    </row>
    <row r="762" spans="1:10" outlineLevel="1" x14ac:dyDescent="0.35">
      <c r="A762" s="223">
        <f t="shared" si="56"/>
        <v>757</v>
      </c>
      <c r="B762" s="26" t="s">
        <v>9</v>
      </c>
      <c r="C762" s="27" t="str">
        <f t="shared" si="58"/>
        <v>1GGDRHIDSD</v>
      </c>
      <c r="D762" s="27"/>
      <c r="E762" s="205">
        <f>+'CALCULO TARIFAS CC '!$P$45</f>
        <v>0.49355878146141841</v>
      </c>
      <c r="F762" s="207">
        <f t="shared" si="59"/>
        <v>1.4718847905150316E-8</v>
      </c>
      <c r="G762" s="296">
        <f t="shared" si="57"/>
        <v>0.01</v>
      </c>
      <c r="H762" s="212" t="s">
        <v>5</v>
      </c>
      <c r="I762" s="250" t="s">
        <v>762</v>
      </c>
      <c r="J762" s="251">
        <v>1.4718847905150316E-8</v>
      </c>
    </row>
    <row r="763" spans="1:10" outlineLevel="1" x14ac:dyDescent="0.35">
      <c r="A763" s="223">
        <f t="shared" si="56"/>
        <v>758</v>
      </c>
      <c r="B763" s="26" t="s">
        <v>9</v>
      </c>
      <c r="C763" s="27" t="str">
        <f t="shared" si="58"/>
        <v>1GGDRHIDSM</v>
      </c>
      <c r="D763" s="27"/>
      <c r="E763" s="205">
        <f>+'CALCULO TARIFAS CC '!$P$45</f>
        <v>0.49355878146141841</v>
      </c>
      <c r="F763" s="207">
        <f t="shared" si="59"/>
        <v>6.4912982255398474E-9</v>
      </c>
      <c r="G763" s="296">
        <f t="shared" si="57"/>
        <v>0</v>
      </c>
      <c r="H763" s="212" t="s">
        <v>5</v>
      </c>
      <c r="I763" s="250" t="s">
        <v>763</v>
      </c>
      <c r="J763" s="251">
        <v>6.4912982255398474E-9</v>
      </c>
    </row>
    <row r="764" spans="1:10" outlineLevel="1" x14ac:dyDescent="0.35">
      <c r="A764" s="223">
        <f t="shared" si="56"/>
        <v>759</v>
      </c>
      <c r="B764" s="26" t="s">
        <v>9</v>
      </c>
      <c r="C764" s="27" t="str">
        <f t="shared" si="58"/>
        <v>1GGDRHIDVI</v>
      </c>
      <c r="D764" s="27"/>
      <c r="E764" s="205">
        <f>+'CALCULO TARIFAS CC '!$P$45</f>
        <v>0.49355878146141841</v>
      </c>
      <c r="F764" s="207">
        <f t="shared" si="59"/>
        <v>1.2915831050751124E-6</v>
      </c>
      <c r="G764" s="296">
        <f t="shared" ref="G764:G795" si="60">ROUND(F764*E764*$F$838,2)</f>
        <v>0.73</v>
      </c>
      <c r="H764" s="212" t="s">
        <v>5</v>
      </c>
      <c r="I764" s="250" t="s">
        <v>764</v>
      </c>
      <c r="J764" s="251">
        <v>1.2915831050751124E-6</v>
      </c>
    </row>
    <row r="765" spans="1:10" outlineLevel="1" x14ac:dyDescent="0.35">
      <c r="A765" s="223">
        <f t="shared" si="56"/>
        <v>760</v>
      </c>
      <c r="B765" s="26" t="s">
        <v>9</v>
      </c>
      <c r="C765" s="27" t="str">
        <f t="shared" si="58"/>
        <v>1GGDRHIELB</v>
      </c>
      <c r="D765" s="27"/>
      <c r="E765" s="205">
        <f>+'CALCULO TARIFAS CC '!$P$45</f>
        <v>0.49355878146141841</v>
      </c>
      <c r="F765" s="207">
        <f t="shared" si="59"/>
        <v>1.5646756949510989E-6</v>
      </c>
      <c r="G765" s="296">
        <f t="shared" si="60"/>
        <v>0.88</v>
      </c>
      <c r="H765" s="212" t="s">
        <v>5</v>
      </c>
      <c r="I765" s="250" t="s">
        <v>765</v>
      </c>
      <c r="J765" s="251">
        <v>1.5646756949510989E-6</v>
      </c>
    </row>
    <row r="766" spans="1:10" outlineLevel="1" x14ac:dyDescent="0.35">
      <c r="A766" s="223">
        <f t="shared" si="56"/>
        <v>761</v>
      </c>
      <c r="B766" s="26" t="s">
        <v>9</v>
      </c>
      <c r="C766" s="27" t="str">
        <f t="shared" si="58"/>
        <v>1GGDRHIELC</v>
      </c>
      <c r="D766" s="27"/>
      <c r="E766" s="205">
        <f>+'CALCULO TARIFAS CC '!$P$45</f>
        <v>0.49355878146141841</v>
      </c>
      <c r="F766" s="207">
        <f t="shared" si="59"/>
        <v>5.1155689309460002E-8</v>
      </c>
      <c r="G766" s="296">
        <f t="shared" si="60"/>
        <v>0.03</v>
      </c>
      <c r="H766" s="212" t="s">
        <v>5</v>
      </c>
      <c r="I766" s="250" t="s">
        <v>766</v>
      </c>
      <c r="J766" s="251">
        <v>5.1155689309460002E-8</v>
      </c>
    </row>
    <row r="767" spans="1:10" outlineLevel="1" x14ac:dyDescent="0.35">
      <c r="A767" s="223">
        <f t="shared" si="56"/>
        <v>762</v>
      </c>
      <c r="B767" s="26" t="s">
        <v>9</v>
      </c>
      <c r="C767" s="27" t="str">
        <f t="shared" si="58"/>
        <v>1GGDRHISAA</v>
      </c>
      <c r="D767" s="27"/>
      <c r="E767" s="205">
        <f>+'CALCULO TARIFAS CC '!$P$45</f>
        <v>0.49355878146141841</v>
      </c>
      <c r="F767" s="207">
        <f t="shared" si="59"/>
        <v>1.0697683150772404E-6</v>
      </c>
      <c r="G767" s="296">
        <f t="shared" si="60"/>
        <v>0.6</v>
      </c>
      <c r="H767" s="212" t="s">
        <v>5</v>
      </c>
      <c r="I767" s="250" t="s">
        <v>767</v>
      </c>
      <c r="J767" s="251">
        <v>1.0697683150772404E-6</v>
      </c>
    </row>
    <row r="768" spans="1:10" outlineLevel="1" x14ac:dyDescent="0.35">
      <c r="A768" s="223">
        <f t="shared" si="56"/>
        <v>763</v>
      </c>
      <c r="B768" s="26" t="s">
        <v>9</v>
      </c>
      <c r="C768" s="27" t="str">
        <f t="shared" si="58"/>
        <v>1GGDRINDBI</v>
      </c>
      <c r="D768" s="27"/>
      <c r="E768" s="205">
        <f>+'CALCULO TARIFAS CC '!$P$45</f>
        <v>0.49355878146141841</v>
      </c>
      <c r="F768" s="207">
        <f t="shared" si="59"/>
        <v>3.1413554894881903E-6</v>
      </c>
      <c r="G768" s="296">
        <f t="shared" si="60"/>
        <v>1.77</v>
      </c>
      <c r="H768" s="212" t="s">
        <v>5</v>
      </c>
      <c r="I768" s="250" t="s">
        <v>768</v>
      </c>
      <c r="J768" s="251">
        <v>3.1413554894881903E-6</v>
      </c>
    </row>
    <row r="769" spans="1:10" outlineLevel="1" x14ac:dyDescent="0.35">
      <c r="A769" s="223">
        <f t="shared" si="56"/>
        <v>764</v>
      </c>
      <c r="B769" s="26" t="s">
        <v>9</v>
      </c>
      <c r="C769" s="27" t="str">
        <f t="shared" si="58"/>
        <v>1GGDRMONMA</v>
      </c>
      <c r="D769" s="27"/>
      <c r="E769" s="205">
        <f>+'CALCULO TARIFAS CC '!$P$45</f>
        <v>0.49355878146141841</v>
      </c>
      <c r="F769" s="207">
        <f t="shared" si="59"/>
        <v>1.0580994947058654E-7</v>
      </c>
      <c r="G769" s="296">
        <f t="shared" si="60"/>
        <v>0.06</v>
      </c>
      <c r="H769" s="212" t="s">
        <v>5</v>
      </c>
      <c r="I769" s="250" t="s">
        <v>769</v>
      </c>
      <c r="J769" s="251">
        <v>1.0580994947058654E-7</v>
      </c>
    </row>
    <row r="770" spans="1:10" outlineLevel="1" x14ac:dyDescent="0.35">
      <c r="A770" s="223">
        <f t="shared" si="56"/>
        <v>765</v>
      </c>
      <c r="B770" s="26" t="s">
        <v>9</v>
      </c>
      <c r="C770" s="27" t="str">
        <f t="shared" ref="C770:C801" si="61">I770</f>
        <v>1GGDROSCAN</v>
      </c>
      <c r="D770" s="27"/>
      <c r="E770" s="205">
        <f>+'CALCULO TARIFAS CC '!$P$45</f>
        <v>0.49355878146141841</v>
      </c>
      <c r="F770" s="207">
        <f t="shared" ref="F770:F801" si="62">J770</f>
        <v>5.5634881601813697E-6</v>
      </c>
      <c r="G770" s="296">
        <f t="shared" si="60"/>
        <v>3.13</v>
      </c>
      <c r="H770" s="212" t="s">
        <v>5</v>
      </c>
      <c r="I770" s="250" t="s">
        <v>770</v>
      </c>
      <c r="J770" s="251">
        <v>5.5634881601813697E-6</v>
      </c>
    </row>
    <row r="771" spans="1:10" outlineLevel="1" x14ac:dyDescent="0.35">
      <c r="A771" s="223">
        <f t="shared" si="56"/>
        <v>766</v>
      </c>
      <c r="B771" s="26" t="s">
        <v>9</v>
      </c>
      <c r="C771" s="27" t="str">
        <f t="shared" si="61"/>
        <v>1GGDRPERPF</v>
      </c>
      <c r="D771" s="27"/>
      <c r="E771" s="205">
        <f>+'CALCULO TARIFAS CC '!$P$45</f>
        <v>0.49355878146141841</v>
      </c>
      <c r="F771" s="207">
        <f t="shared" si="62"/>
        <v>1.845235323265678E-7</v>
      </c>
      <c r="G771" s="296">
        <f t="shared" si="60"/>
        <v>0.1</v>
      </c>
      <c r="H771" s="212" t="s">
        <v>5</v>
      </c>
      <c r="I771" s="250" t="s">
        <v>771</v>
      </c>
      <c r="J771" s="251">
        <v>1.845235323265678E-7</v>
      </c>
    </row>
    <row r="772" spans="1:10" outlineLevel="1" x14ac:dyDescent="0.35">
      <c r="A772" s="223">
        <f t="shared" ref="A772:A837" si="63">A771+1</f>
        <v>767</v>
      </c>
      <c r="B772" s="26" t="s">
        <v>9</v>
      </c>
      <c r="C772" s="27" t="str">
        <f t="shared" si="61"/>
        <v>1GGDRPRSOG</v>
      </c>
      <c r="D772" s="27"/>
      <c r="E772" s="205">
        <f>+'CALCULO TARIFAS CC '!$P$45</f>
        <v>0.49355878146141841</v>
      </c>
      <c r="F772" s="207">
        <f t="shared" si="62"/>
        <v>1.1381071047259029E-8</v>
      </c>
      <c r="G772" s="296">
        <f t="shared" si="60"/>
        <v>0.01</v>
      </c>
      <c r="H772" s="212" t="s">
        <v>5</v>
      </c>
      <c r="I772" s="250" t="s">
        <v>772</v>
      </c>
      <c r="J772" s="251">
        <v>1.1381071047259029E-8</v>
      </c>
    </row>
    <row r="773" spans="1:10" outlineLevel="1" x14ac:dyDescent="0.35">
      <c r="A773" s="223">
        <f t="shared" si="63"/>
        <v>768</v>
      </c>
      <c r="B773" s="26" t="s">
        <v>9</v>
      </c>
      <c r="C773" s="27" t="str">
        <f t="shared" si="61"/>
        <v>1GGDRPUNCI</v>
      </c>
      <c r="D773" s="27"/>
      <c r="E773" s="205">
        <f>+'CALCULO TARIFAS CC '!$P$45</f>
        <v>0.49355878146141841</v>
      </c>
      <c r="F773" s="207">
        <f t="shared" si="62"/>
        <v>8.3250891450886527E-8</v>
      </c>
      <c r="G773" s="296">
        <f t="shared" si="60"/>
        <v>0.05</v>
      </c>
      <c r="H773" s="212" t="s">
        <v>5</v>
      </c>
      <c r="I773" s="250" t="s">
        <v>773</v>
      </c>
      <c r="J773" s="251">
        <v>8.3250891450886527E-8</v>
      </c>
    </row>
    <row r="774" spans="1:10" outlineLevel="1" x14ac:dyDescent="0.35">
      <c r="A774" s="223">
        <f t="shared" si="63"/>
        <v>769</v>
      </c>
      <c r="B774" s="26" t="s">
        <v>9</v>
      </c>
      <c r="C774" s="27" t="str">
        <f t="shared" si="61"/>
        <v>1GGDRSERGE</v>
      </c>
      <c r="D774" s="27"/>
      <c r="E774" s="205">
        <f>+'CALCULO TARIFAS CC '!$P$45</f>
        <v>0.49355878146141841</v>
      </c>
      <c r="F774" s="207">
        <f t="shared" si="62"/>
        <v>3.2330151550940469E-7</v>
      </c>
      <c r="G774" s="296">
        <f t="shared" si="60"/>
        <v>0.18</v>
      </c>
      <c r="H774" s="212" t="s">
        <v>5</v>
      </c>
      <c r="I774" s="250" t="s">
        <v>774</v>
      </c>
      <c r="J774" s="251">
        <v>3.2330151550940469E-7</v>
      </c>
    </row>
    <row r="775" spans="1:10" outlineLevel="1" x14ac:dyDescent="0.35">
      <c r="A775" s="223">
        <f t="shared" si="63"/>
        <v>770</v>
      </c>
      <c r="B775" s="26" t="s">
        <v>9</v>
      </c>
      <c r="C775" s="27" t="str">
        <f t="shared" si="61"/>
        <v>1GGDRSIBOS</v>
      </c>
      <c r="D775" s="27"/>
      <c r="E775" s="205">
        <f>+'CALCULO TARIFAS CC '!$P$45</f>
        <v>0.49355878146141841</v>
      </c>
      <c r="F775" s="207">
        <f t="shared" si="62"/>
        <v>4.9364242127992044E-6</v>
      </c>
      <c r="G775" s="296">
        <f t="shared" si="60"/>
        <v>2.78</v>
      </c>
      <c r="H775" s="212" t="s">
        <v>5</v>
      </c>
      <c r="I775" s="250" t="s">
        <v>775</v>
      </c>
      <c r="J775" s="251">
        <v>4.9364242127992044E-6</v>
      </c>
    </row>
    <row r="776" spans="1:10" outlineLevel="1" x14ac:dyDescent="0.35">
      <c r="A776" s="223">
        <f t="shared" si="63"/>
        <v>771</v>
      </c>
      <c r="B776" s="26" t="s">
        <v>9</v>
      </c>
      <c r="C776" s="27" t="str">
        <f t="shared" si="61"/>
        <v>1GGDRTUNCA</v>
      </c>
      <c r="D776" s="27"/>
      <c r="E776" s="205">
        <f>+'CALCULO TARIFAS CC '!$P$45</f>
        <v>0.49355878146141841</v>
      </c>
      <c r="F776" s="207">
        <f t="shared" si="62"/>
        <v>2.4527898867895164E-6</v>
      </c>
      <c r="G776" s="296">
        <f t="shared" si="60"/>
        <v>1.38</v>
      </c>
      <c r="H776" s="212" t="s">
        <v>5</v>
      </c>
      <c r="I776" s="250" t="s">
        <v>776</v>
      </c>
      <c r="J776" s="251">
        <v>2.4527898867895164E-6</v>
      </c>
    </row>
    <row r="777" spans="1:10" outlineLevel="1" x14ac:dyDescent="0.35">
      <c r="A777" s="223">
        <f t="shared" si="63"/>
        <v>772</v>
      </c>
      <c r="B777" s="26" t="s">
        <v>9</v>
      </c>
      <c r="C777" s="27" t="str">
        <f t="shared" si="61"/>
        <v>1GGDRUNYSU</v>
      </c>
      <c r="D777" s="27"/>
      <c r="E777" s="205">
        <f>+'CALCULO TARIFAS CC '!$P$45</f>
        <v>0.49355878146141841</v>
      </c>
      <c r="F777" s="207">
        <f t="shared" si="62"/>
        <v>1.9253900395253715E-6</v>
      </c>
      <c r="G777" s="296">
        <f t="shared" si="60"/>
        <v>1.08</v>
      </c>
      <c r="H777" s="212" t="s">
        <v>5</v>
      </c>
      <c r="I777" s="250" t="s">
        <v>952</v>
      </c>
      <c r="J777" s="251">
        <v>1.9253900395253715E-6</v>
      </c>
    </row>
    <row r="778" spans="1:10" outlineLevel="1" x14ac:dyDescent="0.35">
      <c r="A778" s="223">
        <f t="shared" si="63"/>
        <v>773</v>
      </c>
      <c r="B778" s="26" t="s">
        <v>9</v>
      </c>
      <c r="C778" s="27" t="str">
        <f t="shared" si="61"/>
        <v>1GGDRWAKWA</v>
      </c>
      <c r="D778" s="27"/>
      <c r="E778" s="205">
        <f>+'CALCULO TARIFAS CC '!$P$45</f>
        <v>0.49355878146141841</v>
      </c>
      <c r="F778" s="207">
        <f t="shared" si="62"/>
        <v>2.640866137559609E-8</v>
      </c>
      <c r="G778" s="296">
        <f t="shared" si="60"/>
        <v>0.01</v>
      </c>
      <c r="H778" s="212" t="s">
        <v>5</v>
      </c>
      <c r="I778" s="250" t="s">
        <v>777</v>
      </c>
      <c r="J778" s="251">
        <v>2.640866137559609E-8</v>
      </c>
    </row>
    <row r="779" spans="1:10" outlineLevel="1" x14ac:dyDescent="0.35">
      <c r="A779" s="223">
        <f t="shared" si="63"/>
        <v>774</v>
      </c>
      <c r="B779" s="26" t="s">
        <v>9</v>
      </c>
      <c r="C779" s="27" t="str">
        <f t="shared" si="61"/>
        <v>1GGDRXOLPR</v>
      </c>
      <c r="D779" s="27"/>
      <c r="E779" s="205">
        <f>+'CALCULO TARIFAS CC '!$P$45</f>
        <v>0.49355878146141841</v>
      </c>
      <c r="F779" s="207">
        <f t="shared" si="62"/>
        <v>4.0779736137694371E-8</v>
      </c>
      <c r="G779" s="296">
        <f t="shared" si="60"/>
        <v>0.02</v>
      </c>
      <c r="H779" s="212" t="s">
        <v>5</v>
      </c>
      <c r="I779" s="250" t="s">
        <v>778</v>
      </c>
      <c r="J779" s="251">
        <v>4.0779736137694371E-8</v>
      </c>
    </row>
    <row r="780" spans="1:10" outlineLevel="1" x14ac:dyDescent="0.35">
      <c r="A780" s="223">
        <f t="shared" si="63"/>
        <v>775</v>
      </c>
      <c r="B780" s="26" t="s">
        <v>9</v>
      </c>
      <c r="C780" s="27" t="str">
        <f t="shared" si="61"/>
        <v>1GGENAGENA</v>
      </c>
      <c r="D780" s="27"/>
      <c r="E780" s="205">
        <f>+'CALCULO TARIFAS CC '!$P$45</f>
        <v>0.49355878146141841</v>
      </c>
      <c r="F780" s="207">
        <f t="shared" si="62"/>
        <v>2.4901050548357453E-9</v>
      </c>
      <c r="G780" s="296">
        <f t="shared" si="60"/>
        <v>0</v>
      </c>
      <c r="H780" s="212" t="s">
        <v>5</v>
      </c>
      <c r="I780" s="250" t="s">
        <v>963</v>
      </c>
      <c r="J780" s="251">
        <v>2.4901050548357453E-9</v>
      </c>
    </row>
    <row r="781" spans="1:10" outlineLevel="1" x14ac:dyDescent="0.35">
      <c r="A781" s="223">
        <f t="shared" si="63"/>
        <v>776</v>
      </c>
      <c r="B781" s="26" t="s">
        <v>9</v>
      </c>
      <c r="C781" s="27" t="str">
        <f t="shared" si="61"/>
        <v>1GGENAGRPO</v>
      </c>
      <c r="D781" s="27"/>
      <c r="E781" s="205">
        <f>+'CALCULO TARIFAS CC '!$P$45</f>
        <v>0.49355878146141841</v>
      </c>
      <c r="F781" s="207">
        <f t="shared" si="62"/>
        <v>5.684805073520895E-6</v>
      </c>
      <c r="G781" s="296">
        <f t="shared" si="60"/>
        <v>3.2</v>
      </c>
      <c r="H781" s="212" t="s">
        <v>5</v>
      </c>
      <c r="I781" s="250" t="s">
        <v>779</v>
      </c>
      <c r="J781" s="251">
        <v>5.684805073520895E-6</v>
      </c>
    </row>
    <row r="782" spans="1:10" outlineLevel="1" x14ac:dyDescent="0.35">
      <c r="A782" s="223">
        <f t="shared" si="63"/>
        <v>777</v>
      </c>
      <c r="B782" s="26" t="s">
        <v>9</v>
      </c>
      <c r="C782" s="27" t="str">
        <f t="shared" si="61"/>
        <v>1GGENALENR</v>
      </c>
      <c r="D782" s="27"/>
      <c r="E782" s="205">
        <f>+'CALCULO TARIFAS CC '!$P$45</f>
        <v>0.49355878146141841</v>
      </c>
      <c r="F782" s="207">
        <f t="shared" si="62"/>
        <v>2.9462192458693137E-5</v>
      </c>
      <c r="G782" s="296">
        <f t="shared" si="60"/>
        <v>16.579999999999998</v>
      </c>
      <c r="H782" s="212" t="s">
        <v>5</v>
      </c>
      <c r="I782" s="250" t="s">
        <v>780</v>
      </c>
      <c r="J782" s="251">
        <v>2.9462192458693137E-5</v>
      </c>
    </row>
    <row r="783" spans="1:10" outlineLevel="1" x14ac:dyDescent="0.35">
      <c r="A783" s="223">
        <f t="shared" si="63"/>
        <v>778</v>
      </c>
      <c r="B783" s="26" t="s">
        <v>9</v>
      </c>
      <c r="C783" s="27" t="str">
        <f t="shared" si="61"/>
        <v>1GGENANACA</v>
      </c>
      <c r="D783" s="27"/>
      <c r="E783" s="205">
        <f>+'CALCULO TARIFAS CC '!$P$45</f>
        <v>0.49355878146141841</v>
      </c>
      <c r="F783" s="207">
        <f t="shared" si="62"/>
        <v>1.1598899016705554E-4</v>
      </c>
      <c r="G783" s="296">
        <f t="shared" si="60"/>
        <v>65.260000000000005</v>
      </c>
      <c r="H783" s="212" t="s">
        <v>5</v>
      </c>
      <c r="I783" s="250" t="s">
        <v>781</v>
      </c>
      <c r="J783" s="251">
        <v>1.1598899016705554E-4</v>
      </c>
    </row>
    <row r="784" spans="1:10" outlineLevel="1" x14ac:dyDescent="0.35">
      <c r="A784" s="223">
        <f t="shared" si="63"/>
        <v>779</v>
      </c>
      <c r="B784" s="26" t="s">
        <v>9</v>
      </c>
      <c r="C784" s="27" t="str">
        <f t="shared" si="61"/>
        <v>1GGENBIOEN</v>
      </c>
      <c r="D784" s="27"/>
      <c r="E784" s="205">
        <f>+'CALCULO TARIFAS CC '!$P$45</f>
        <v>0.49355878146141841</v>
      </c>
      <c r="F784" s="207">
        <f t="shared" si="62"/>
        <v>7.3815831139631774E-4</v>
      </c>
      <c r="G784" s="296">
        <f t="shared" si="60"/>
        <v>415.34</v>
      </c>
      <c r="H784" s="212" t="s">
        <v>5</v>
      </c>
      <c r="I784" s="250" t="s">
        <v>898</v>
      </c>
      <c r="J784" s="251">
        <v>7.3815831139631774E-4</v>
      </c>
    </row>
    <row r="785" spans="1:10" outlineLevel="1" x14ac:dyDescent="0.35">
      <c r="A785" s="223">
        <f t="shared" si="63"/>
        <v>780</v>
      </c>
      <c r="B785" s="26" t="s">
        <v>9</v>
      </c>
      <c r="C785" s="27" t="str">
        <f t="shared" si="61"/>
        <v>1GGENCAISA</v>
      </c>
      <c r="D785" s="27"/>
      <c r="E785" s="205">
        <f>+'CALCULO TARIFAS CC '!$P$45</f>
        <v>0.49355878146141841</v>
      </c>
      <c r="F785" s="207">
        <f t="shared" si="62"/>
        <v>6.5344622016828586E-4</v>
      </c>
      <c r="G785" s="296">
        <f t="shared" si="60"/>
        <v>367.67</v>
      </c>
      <c r="H785" s="212" t="s">
        <v>5</v>
      </c>
      <c r="I785" s="250" t="s">
        <v>782</v>
      </c>
      <c r="J785" s="251">
        <v>6.5344622016828586E-4</v>
      </c>
    </row>
    <row r="786" spans="1:10" outlineLevel="1" x14ac:dyDescent="0.35">
      <c r="A786" s="223">
        <f t="shared" si="63"/>
        <v>781</v>
      </c>
      <c r="B786" s="26" t="s">
        <v>9</v>
      </c>
      <c r="C786" s="27" t="str">
        <f t="shared" si="61"/>
        <v>1GGENCINMC</v>
      </c>
      <c r="D786" s="27"/>
      <c r="E786" s="205">
        <f>+'CALCULO TARIFAS CC '!$P$45</f>
        <v>0.49355878146141841</v>
      </c>
      <c r="F786" s="207">
        <f t="shared" si="62"/>
        <v>7.7737541251866949E-6</v>
      </c>
      <c r="G786" s="296">
        <f t="shared" si="60"/>
        <v>4.37</v>
      </c>
      <c r="H786" s="212" t="s">
        <v>5</v>
      </c>
      <c r="I786" s="250" t="s">
        <v>783</v>
      </c>
      <c r="J786" s="251">
        <v>7.7737541251866949E-6</v>
      </c>
    </row>
    <row r="787" spans="1:10" outlineLevel="1" x14ac:dyDescent="0.35">
      <c r="A787" s="223">
        <f t="shared" si="63"/>
        <v>782</v>
      </c>
      <c r="B787" s="26" t="s">
        <v>9</v>
      </c>
      <c r="C787" s="27" t="str">
        <f t="shared" si="61"/>
        <v>1GGENCOELL</v>
      </c>
      <c r="D787" s="27"/>
      <c r="E787" s="205">
        <f>+'CALCULO TARIFAS CC '!$P$45</f>
        <v>0.49355878146141841</v>
      </c>
      <c r="F787" s="207">
        <f t="shared" si="62"/>
        <v>3.8682711151168993E-4</v>
      </c>
      <c r="G787" s="296">
        <f t="shared" si="60"/>
        <v>217.66</v>
      </c>
      <c r="H787" s="212" t="s">
        <v>5</v>
      </c>
      <c r="I787" s="250" t="s">
        <v>784</v>
      </c>
      <c r="J787" s="251">
        <v>3.8682711151168993E-4</v>
      </c>
    </row>
    <row r="788" spans="1:10" outlineLevel="1" x14ac:dyDescent="0.35">
      <c r="A788" s="223">
        <f t="shared" si="63"/>
        <v>783</v>
      </c>
      <c r="B788" s="26" t="s">
        <v>9</v>
      </c>
      <c r="C788" s="27" t="str">
        <f t="shared" si="61"/>
        <v>1GGENCPSRL</v>
      </c>
      <c r="D788" s="27"/>
      <c r="E788" s="205">
        <f>+'CALCULO TARIFAS CC '!$P$45</f>
        <v>0.49355878146141841</v>
      </c>
      <c r="F788" s="207">
        <f t="shared" si="62"/>
        <v>7.1549923741482941E-6</v>
      </c>
      <c r="G788" s="296">
        <f t="shared" si="60"/>
        <v>4.03</v>
      </c>
      <c r="H788" s="212" t="s">
        <v>5</v>
      </c>
      <c r="I788" s="250" t="s">
        <v>921</v>
      </c>
      <c r="J788" s="251">
        <v>7.1549923741482941E-6</v>
      </c>
    </row>
    <row r="789" spans="1:10" outlineLevel="1" x14ac:dyDescent="0.35">
      <c r="A789" s="223">
        <f t="shared" si="63"/>
        <v>784</v>
      </c>
      <c r="B789" s="26" t="s">
        <v>9</v>
      </c>
      <c r="C789" s="27" t="str">
        <f t="shared" si="61"/>
        <v>1GGENELEGE</v>
      </c>
      <c r="D789" s="27"/>
      <c r="E789" s="205">
        <f>+'CALCULO TARIFAS CC '!$P$45</f>
        <v>0.49355878146141841</v>
      </c>
      <c r="F789" s="207">
        <f t="shared" si="62"/>
        <v>1.3656827622953003E-5</v>
      </c>
      <c r="G789" s="296">
        <f t="shared" si="60"/>
        <v>7.68</v>
      </c>
      <c r="H789" s="212" t="s">
        <v>5</v>
      </c>
      <c r="I789" s="250" t="s">
        <v>785</v>
      </c>
      <c r="J789" s="251">
        <v>1.3656827622953003E-5</v>
      </c>
    </row>
    <row r="790" spans="1:10" outlineLevel="1" x14ac:dyDescent="0.35">
      <c r="A790" s="223">
        <f t="shared" si="63"/>
        <v>785</v>
      </c>
      <c r="B790" s="26" t="s">
        <v>9</v>
      </c>
      <c r="C790" s="27" t="str">
        <f t="shared" si="61"/>
        <v>1GGENEMGEE</v>
      </c>
      <c r="D790" s="27"/>
      <c r="E790" s="205">
        <f>+'CALCULO TARIFAS CC '!$P$45</f>
        <v>0.49355878146141841</v>
      </c>
      <c r="F790" s="207">
        <f t="shared" si="62"/>
        <v>6.0219226105725353E-2</v>
      </c>
      <c r="G790" s="296">
        <f t="shared" si="60"/>
        <v>33883.54</v>
      </c>
      <c r="H790" s="212" t="s">
        <v>5</v>
      </c>
      <c r="I790" s="250" t="s">
        <v>786</v>
      </c>
      <c r="J790" s="251">
        <v>6.0219226105725353E-2</v>
      </c>
    </row>
    <row r="791" spans="1:10" outlineLevel="1" x14ac:dyDescent="0.35">
      <c r="A791" s="223">
        <f t="shared" si="63"/>
        <v>786</v>
      </c>
      <c r="B791" s="26" t="s">
        <v>9</v>
      </c>
      <c r="C791" s="27" t="str">
        <f t="shared" si="61"/>
        <v>1GGENENDEO</v>
      </c>
      <c r="D791" s="27"/>
      <c r="E791" s="205">
        <f>+'CALCULO TARIFAS CC '!$P$45</f>
        <v>0.49355878146141841</v>
      </c>
      <c r="F791" s="207">
        <f t="shared" si="62"/>
        <v>1.0302954065196492E-5</v>
      </c>
      <c r="G791" s="296">
        <f t="shared" si="60"/>
        <v>5.8</v>
      </c>
      <c r="H791" s="212" t="s">
        <v>5</v>
      </c>
      <c r="I791" s="250" t="s">
        <v>787</v>
      </c>
      <c r="J791" s="251">
        <v>1.0302954065196492E-5</v>
      </c>
    </row>
    <row r="792" spans="1:10" outlineLevel="1" x14ac:dyDescent="0.35">
      <c r="A792" s="223">
        <f t="shared" si="63"/>
        <v>787</v>
      </c>
      <c r="B792" s="26" t="s">
        <v>9</v>
      </c>
      <c r="C792" s="27" t="str">
        <f t="shared" si="61"/>
        <v>1GGENENLIG</v>
      </c>
      <c r="D792" s="27"/>
      <c r="E792" s="205">
        <f>+'CALCULO TARIFAS CC '!$P$45</f>
        <v>0.49355878146141841</v>
      </c>
      <c r="F792" s="207">
        <f t="shared" si="62"/>
        <v>2.672255200925223E-7</v>
      </c>
      <c r="G792" s="296">
        <f t="shared" si="60"/>
        <v>0.15</v>
      </c>
      <c r="H792" s="212" t="s">
        <v>5</v>
      </c>
      <c r="I792" s="250" t="s">
        <v>788</v>
      </c>
      <c r="J792" s="251">
        <v>2.672255200925223E-7</v>
      </c>
    </row>
    <row r="793" spans="1:10" outlineLevel="1" x14ac:dyDescent="0.35">
      <c r="A793" s="223">
        <f t="shared" si="63"/>
        <v>788</v>
      </c>
      <c r="B793" s="26" t="s">
        <v>9</v>
      </c>
      <c r="C793" s="27" t="str">
        <f t="shared" si="61"/>
        <v>1GGENESAES</v>
      </c>
      <c r="D793" s="27"/>
      <c r="E793" s="205">
        <f>+'CALCULO TARIFAS CC '!$P$45</f>
        <v>0.49355878146141841</v>
      </c>
      <c r="F793" s="207">
        <f t="shared" si="62"/>
        <v>7.6820340538245063E-5</v>
      </c>
      <c r="G793" s="296">
        <f t="shared" si="60"/>
        <v>43.22</v>
      </c>
      <c r="H793" s="212" t="s">
        <v>5</v>
      </c>
      <c r="I793" s="250" t="s">
        <v>789</v>
      </c>
      <c r="J793" s="251">
        <v>7.6820340538245063E-5</v>
      </c>
    </row>
    <row r="794" spans="1:10" outlineLevel="1" x14ac:dyDescent="0.35">
      <c r="A794" s="223">
        <f t="shared" si="63"/>
        <v>789</v>
      </c>
      <c r="B794" s="26" t="s">
        <v>9</v>
      </c>
      <c r="C794" s="27" t="str">
        <f t="shared" si="61"/>
        <v>1GGENGEELN</v>
      </c>
      <c r="D794" s="27"/>
      <c r="E794" s="205">
        <f>+'CALCULO TARIFAS CC '!$P$45</f>
        <v>0.49355878146141841</v>
      </c>
      <c r="F794" s="207">
        <f t="shared" si="62"/>
        <v>7.2932590943188493E-5</v>
      </c>
      <c r="G794" s="296">
        <f t="shared" si="60"/>
        <v>41.04</v>
      </c>
      <c r="H794" s="212" t="s">
        <v>5</v>
      </c>
      <c r="I794" s="250" t="s">
        <v>790</v>
      </c>
      <c r="J794" s="251">
        <v>7.2932590943188493E-5</v>
      </c>
    </row>
    <row r="795" spans="1:10" outlineLevel="1" x14ac:dyDescent="0.35">
      <c r="A795" s="223">
        <f t="shared" si="63"/>
        <v>790</v>
      </c>
      <c r="B795" s="26" t="s">
        <v>9</v>
      </c>
      <c r="C795" s="27" t="str">
        <f t="shared" si="61"/>
        <v>1GGENGENAT</v>
      </c>
      <c r="D795" s="27"/>
      <c r="E795" s="205">
        <f>+'CALCULO TARIFAS CC '!$P$45</f>
        <v>0.49355878146141841</v>
      </c>
      <c r="F795" s="207">
        <f t="shared" si="62"/>
        <v>1.595197829436826E-4</v>
      </c>
      <c r="G795" s="296">
        <f t="shared" si="60"/>
        <v>89.76</v>
      </c>
      <c r="H795" s="212" t="s">
        <v>5</v>
      </c>
      <c r="I795" s="250" t="s">
        <v>791</v>
      </c>
      <c r="J795" s="251">
        <v>1.595197829436826E-4</v>
      </c>
    </row>
    <row r="796" spans="1:10" outlineLevel="1" x14ac:dyDescent="0.35">
      <c r="A796" s="223">
        <f t="shared" si="63"/>
        <v>791</v>
      </c>
      <c r="B796" s="26" t="s">
        <v>9</v>
      </c>
      <c r="C796" s="27" t="str">
        <f t="shared" si="61"/>
        <v>1GGENGENEP</v>
      </c>
      <c r="D796" s="27"/>
      <c r="E796" s="205">
        <f>+'CALCULO TARIFAS CC '!$P$45</f>
        <v>0.49355878146141841</v>
      </c>
      <c r="F796" s="207">
        <f t="shared" si="62"/>
        <v>4.7509921053267044E-7</v>
      </c>
      <c r="G796" s="296">
        <f t="shared" ref="G796:G827" si="64">ROUND(F796*E796*$F$838,2)</f>
        <v>0.27</v>
      </c>
      <c r="H796" s="212" t="s">
        <v>5</v>
      </c>
      <c r="I796" s="250" t="s">
        <v>914</v>
      </c>
      <c r="J796" s="251">
        <v>4.7509921053267044E-7</v>
      </c>
    </row>
    <row r="797" spans="1:10" outlineLevel="1" x14ac:dyDescent="0.35">
      <c r="A797" s="223">
        <f t="shared" si="63"/>
        <v>792</v>
      </c>
      <c r="B797" s="26" t="s">
        <v>9</v>
      </c>
      <c r="C797" s="27" t="str">
        <f t="shared" si="61"/>
        <v>1GGENGENES</v>
      </c>
      <c r="D797" s="27"/>
      <c r="E797" s="205">
        <f>+'CALCULO TARIFAS CC '!$P$45</f>
        <v>0.49355878146141841</v>
      </c>
      <c r="F797" s="207">
        <f t="shared" si="62"/>
        <v>5.0475147614002997E-4</v>
      </c>
      <c r="G797" s="296">
        <f t="shared" si="64"/>
        <v>284.01</v>
      </c>
      <c r="H797" s="212" t="s">
        <v>5</v>
      </c>
      <c r="I797" s="250" t="s">
        <v>792</v>
      </c>
      <c r="J797" s="251">
        <v>5.0475147614002997E-4</v>
      </c>
    </row>
    <row r="798" spans="1:10" outlineLevel="1" x14ac:dyDescent="0.35">
      <c r="A798" s="223">
        <f t="shared" si="63"/>
        <v>793</v>
      </c>
      <c r="B798" s="26" t="s">
        <v>9</v>
      </c>
      <c r="C798" s="27" t="str">
        <f t="shared" si="61"/>
        <v>1GGENGENOC</v>
      </c>
      <c r="D798" s="27"/>
      <c r="E798" s="205">
        <f>+'CALCULO TARIFAS CC '!$P$45</f>
        <v>0.49355878146141841</v>
      </c>
      <c r="F798" s="207">
        <f t="shared" si="62"/>
        <v>4.7422481248890134E-6</v>
      </c>
      <c r="G798" s="296">
        <f t="shared" si="64"/>
        <v>2.67</v>
      </c>
      <c r="H798" s="212" t="s">
        <v>5</v>
      </c>
      <c r="I798" s="250" t="s">
        <v>793</v>
      </c>
      <c r="J798" s="251">
        <v>4.7422481248890134E-6</v>
      </c>
    </row>
    <row r="799" spans="1:10" outlineLevel="1" x14ac:dyDescent="0.35">
      <c r="A799" s="223">
        <f t="shared" si="63"/>
        <v>794</v>
      </c>
      <c r="B799" s="26" t="s">
        <v>9</v>
      </c>
      <c r="C799" s="27" t="str">
        <f t="shared" si="61"/>
        <v>1GGENGRGEO</v>
      </c>
      <c r="D799" s="27"/>
      <c r="E799" s="205">
        <f>+'CALCULO TARIFAS CC '!$P$45</f>
        <v>0.49355878146141841</v>
      </c>
      <c r="F799" s="207">
        <f t="shared" si="62"/>
        <v>3.3373471711152005E-5</v>
      </c>
      <c r="G799" s="296">
        <f t="shared" si="64"/>
        <v>18.78</v>
      </c>
      <c r="H799" s="212" t="s">
        <v>5</v>
      </c>
      <c r="I799" s="250" t="s">
        <v>794</v>
      </c>
      <c r="J799" s="251">
        <v>3.3373471711152005E-5</v>
      </c>
    </row>
    <row r="800" spans="1:10" outlineLevel="1" x14ac:dyDescent="0.35">
      <c r="A800" s="223">
        <f t="shared" si="63"/>
        <v>795</v>
      </c>
      <c r="B800" s="26" t="s">
        <v>9</v>
      </c>
      <c r="C800" s="27" t="str">
        <f t="shared" si="61"/>
        <v>1GGENHIDCA</v>
      </c>
      <c r="D800" s="27"/>
      <c r="E800" s="205">
        <f>+'CALCULO TARIFAS CC '!$P$45</f>
        <v>0.49355878146141841</v>
      </c>
      <c r="F800" s="207">
        <f t="shared" si="62"/>
        <v>1.2080323576053151E-7</v>
      </c>
      <c r="G800" s="296">
        <f t="shared" si="64"/>
        <v>7.0000000000000007E-2</v>
      </c>
      <c r="H800" s="212" t="s">
        <v>5</v>
      </c>
      <c r="I800" s="250" t="s">
        <v>903</v>
      </c>
      <c r="J800" s="251">
        <v>1.2080323576053151E-7</v>
      </c>
    </row>
    <row r="801" spans="1:10" outlineLevel="1" x14ac:dyDescent="0.35">
      <c r="A801" s="223">
        <f t="shared" si="63"/>
        <v>796</v>
      </c>
      <c r="B801" s="26" t="s">
        <v>9</v>
      </c>
      <c r="C801" s="27" t="str">
        <f t="shared" si="61"/>
        <v>1GGENHIDCH</v>
      </c>
      <c r="D801" s="27"/>
      <c r="E801" s="205">
        <f>+'CALCULO TARIFAS CC '!$P$45</f>
        <v>0.49355878146141841</v>
      </c>
      <c r="F801" s="207">
        <f t="shared" si="62"/>
        <v>2.5452958332829764E-8</v>
      </c>
      <c r="G801" s="296">
        <f t="shared" si="64"/>
        <v>0.01</v>
      </c>
      <c r="H801" s="212" t="s">
        <v>5</v>
      </c>
      <c r="I801" s="250" t="s">
        <v>795</v>
      </c>
      <c r="J801" s="251">
        <v>2.5452958332829764E-8</v>
      </c>
    </row>
    <row r="802" spans="1:10" outlineLevel="1" x14ac:dyDescent="0.35">
      <c r="A802" s="223">
        <f t="shared" si="63"/>
        <v>797</v>
      </c>
      <c r="B802" s="26" t="s">
        <v>9</v>
      </c>
      <c r="C802" s="27" t="str">
        <f t="shared" ref="C802:C837" si="65">I802</f>
        <v>1GGENHIDCO</v>
      </c>
      <c r="D802" s="27"/>
      <c r="E802" s="205">
        <f>+'CALCULO TARIFAS CC '!$P$45</f>
        <v>0.49355878146141841</v>
      </c>
      <c r="F802" s="207">
        <f t="shared" ref="F802:F837" si="66">J802</f>
        <v>3.4687328153124002E-6</v>
      </c>
      <c r="G802" s="296">
        <f t="shared" si="64"/>
        <v>1.95</v>
      </c>
      <c r="H802" s="212" t="s">
        <v>5</v>
      </c>
      <c r="I802" s="250" t="s">
        <v>871</v>
      </c>
      <c r="J802" s="251">
        <v>3.4687328153124002E-6</v>
      </c>
    </row>
    <row r="803" spans="1:10" outlineLevel="1" x14ac:dyDescent="0.35">
      <c r="A803" s="223">
        <f t="shared" si="63"/>
        <v>798</v>
      </c>
      <c r="B803" s="26" t="s">
        <v>9</v>
      </c>
      <c r="C803" s="27" t="str">
        <f t="shared" si="65"/>
        <v>1GGENHIDRA</v>
      </c>
      <c r="D803" s="27"/>
      <c r="E803" s="205">
        <f>+'CALCULO TARIFAS CC '!$P$45</f>
        <v>0.49355878146141841</v>
      </c>
      <c r="F803" s="207">
        <f t="shared" si="66"/>
        <v>9.6082156821742883E-8</v>
      </c>
      <c r="G803" s="296">
        <f t="shared" si="64"/>
        <v>0.05</v>
      </c>
      <c r="H803" s="212" t="s">
        <v>5</v>
      </c>
      <c r="I803" s="250" t="s">
        <v>796</v>
      </c>
      <c r="J803" s="251">
        <v>9.6082156821742883E-8</v>
      </c>
    </row>
    <row r="804" spans="1:10" outlineLevel="1" x14ac:dyDescent="0.35">
      <c r="A804" s="223">
        <f t="shared" si="63"/>
        <v>799</v>
      </c>
      <c r="B804" s="26" t="s">
        <v>9</v>
      </c>
      <c r="C804" s="27" t="str">
        <f t="shared" si="65"/>
        <v>1GGENHIHIJ</v>
      </c>
      <c r="D804" s="27"/>
      <c r="E804" s="205">
        <f>+'CALCULO TARIFAS CC '!$P$45</f>
        <v>0.49355878146141841</v>
      </c>
      <c r="F804" s="207">
        <f t="shared" si="66"/>
        <v>2.1752694191561555E-6</v>
      </c>
      <c r="G804" s="296">
        <f t="shared" si="64"/>
        <v>1.22</v>
      </c>
      <c r="H804" s="212" t="s">
        <v>5</v>
      </c>
      <c r="I804" s="250" t="s">
        <v>797</v>
      </c>
      <c r="J804" s="251">
        <v>2.1752694191561555E-6</v>
      </c>
    </row>
    <row r="805" spans="1:10" outlineLevel="1" x14ac:dyDescent="0.35">
      <c r="A805" s="223">
        <f t="shared" si="63"/>
        <v>800</v>
      </c>
      <c r="B805" s="26" t="s">
        <v>9</v>
      </c>
      <c r="C805" s="27" t="str">
        <f t="shared" si="65"/>
        <v>1GGENHIVIA</v>
      </c>
      <c r="D805" s="27"/>
      <c r="E805" s="205">
        <f>+'CALCULO TARIFAS CC '!$P$45</f>
        <v>0.49355878146141841</v>
      </c>
      <c r="F805" s="207">
        <f t="shared" si="66"/>
        <v>3.1492118739872294E-8</v>
      </c>
      <c r="G805" s="296">
        <f t="shared" si="64"/>
        <v>0.02</v>
      </c>
      <c r="H805" s="212" t="s">
        <v>5</v>
      </c>
      <c r="I805" s="250" t="s">
        <v>798</v>
      </c>
      <c r="J805" s="251">
        <v>3.1492118739872294E-8</v>
      </c>
    </row>
    <row r="806" spans="1:10" outlineLevel="1" x14ac:dyDescent="0.35">
      <c r="A806" s="223">
        <f t="shared" si="63"/>
        <v>801</v>
      </c>
      <c r="B806" s="26" t="s">
        <v>9</v>
      </c>
      <c r="C806" s="27" t="str">
        <f t="shared" si="65"/>
        <v>1GGENHIXAC</v>
      </c>
      <c r="D806" s="27"/>
      <c r="E806" s="205">
        <f>+'CALCULO TARIFAS CC '!$P$45</f>
        <v>0.49355878146141841</v>
      </c>
      <c r="F806" s="207">
        <f t="shared" si="66"/>
        <v>1.5680427604597883E-4</v>
      </c>
      <c r="G806" s="296">
        <f t="shared" si="64"/>
        <v>88.23</v>
      </c>
      <c r="H806" s="212" t="s">
        <v>5</v>
      </c>
      <c r="I806" s="250" t="s">
        <v>799</v>
      </c>
      <c r="J806" s="251">
        <v>1.5680427604597883E-4</v>
      </c>
    </row>
    <row r="807" spans="1:10" outlineLevel="1" x14ac:dyDescent="0.35">
      <c r="A807" s="223">
        <f t="shared" si="63"/>
        <v>802</v>
      </c>
      <c r="B807" s="26" t="s">
        <v>9</v>
      </c>
      <c r="C807" s="27" t="str">
        <f t="shared" si="65"/>
        <v>1GGENINGMA</v>
      </c>
      <c r="D807" s="27"/>
      <c r="E807" s="205">
        <f>+'CALCULO TARIFAS CC '!$P$45</f>
        <v>0.49355878146141841</v>
      </c>
      <c r="F807" s="207">
        <f t="shared" si="66"/>
        <v>2.1342964233866829E-3</v>
      </c>
      <c r="G807" s="296">
        <f t="shared" si="64"/>
        <v>1200.9000000000001</v>
      </c>
      <c r="H807" s="212" t="s">
        <v>5</v>
      </c>
      <c r="I807" s="250" t="s">
        <v>800</v>
      </c>
      <c r="J807" s="251">
        <v>2.1342964233866829E-3</v>
      </c>
    </row>
    <row r="808" spans="1:10" outlineLevel="1" x14ac:dyDescent="0.35">
      <c r="A808" s="223">
        <f t="shared" si="63"/>
        <v>803</v>
      </c>
      <c r="B808" s="26" t="s">
        <v>9</v>
      </c>
      <c r="C808" s="27" t="str">
        <f t="shared" si="65"/>
        <v>1GGENINGSD</v>
      </c>
      <c r="D808" s="27"/>
      <c r="E808" s="205">
        <f>+'CALCULO TARIFAS CC '!$P$45</f>
        <v>0.49355878146141841</v>
      </c>
      <c r="F808" s="207">
        <f t="shared" si="66"/>
        <v>5.2295471701520519E-4</v>
      </c>
      <c r="G808" s="296">
        <f t="shared" si="64"/>
        <v>294.25</v>
      </c>
      <c r="H808" s="212" t="s">
        <v>5</v>
      </c>
      <c r="I808" s="250" t="s">
        <v>904</v>
      </c>
      <c r="J808" s="251">
        <v>5.2295471701520519E-4</v>
      </c>
    </row>
    <row r="809" spans="1:10" outlineLevel="1" x14ac:dyDescent="0.35">
      <c r="A809" s="223">
        <f t="shared" si="63"/>
        <v>804</v>
      </c>
      <c r="B809" s="26" t="s">
        <v>9</v>
      </c>
      <c r="C809" s="27" t="str">
        <f t="shared" si="65"/>
        <v>1GGENINGUN</v>
      </c>
      <c r="D809" s="27"/>
      <c r="E809" s="205">
        <f>+'CALCULO TARIFAS CC '!$P$45</f>
        <v>0.49355878146141841</v>
      </c>
      <c r="F809" s="207">
        <f t="shared" si="66"/>
        <v>8.6597474509847341E-4</v>
      </c>
      <c r="G809" s="296">
        <f t="shared" si="64"/>
        <v>487.26</v>
      </c>
      <c r="H809" s="212" t="s">
        <v>5</v>
      </c>
      <c r="I809" s="250" t="s">
        <v>915</v>
      </c>
      <c r="J809" s="251">
        <v>8.6597474509847341E-4</v>
      </c>
    </row>
    <row r="810" spans="1:10" outlineLevel="1" x14ac:dyDescent="0.35">
      <c r="A810" s="223">
        <f t="shared" si="63"/>
        <v>805</v>
      </c>
      <c r="B810" s="26" t="s">
        <v>9</v>
      </c>
      <c r="C810" s="27" t="str">
        <f t="shared" si="65"/>
        <v>1GGENINPAG</v>
      </c>
      <c r="D810" s="27"/>
      <c r="E810" s="205">
        <f>+'CALCULO TARIFAS CC '!$P$45</f>
        <v>0.49355878146141841</v>
      </c>
      <c r="F810" s="207">
        <f t="shared" si="66"/>
        <v>2.5736854062565569E-4</v>
      </c>
      <c r="G810" s="296">
        <f t="shared" si="64"/>
        <v>144.81</v>
      </c>
      <c r="H810" s="212" t="s">
        <v>5</v>
      </c>
      <c r="I810" s="250" t="s">
        <v>847</v>
      </c>
      <c r="J810" s="251">
        <v>2.5736854062565569E-4</v>
      </c>
    </row>
    <row r="811" spans="1:10" outlineLevel="1" x14ac:dyDescent="0.35">
      <c r="A811" s="223">
        <f t="shared" si="63"/>
        <v>806</v>
      </c>
      <c r="B811" s="26" t="s">
        <v>9</v>
      </c>
      <c r="C811" s="27" t="str">
        <f t="shared" si="65"/>
        <v>1GGENLUFEG</v>
      </c>
      <c r="D811" s="27"/>
      <c r="E811" s="205">
        <f>+'CALCULO TARIFAS CC '!$P$45</f>
        <v>0.49355878146141841</v>
      </c>
      <c r="F811" s="207">
        <f t="shared" si="66"/>
        <v>1.0796445506684823E-4</v>
      </c>
      <c r="G811" s="296">
        <f t="shared" si="64"/>
        <v>60.75</v>
      </c>
      <c r="H811" s="212" t="s">
        <v>5</v>
      </c>
      <c r="I811" s="250" t="s">
        <v>905</v>
      </c>
      <c r="J811" s="251">
        <v>1.0796445506684823E-4</v>
      </c>
    </row>
    <row r="812" spans="1:10" outlineLevel="1" x14ac:dyDescent="0.35">
      <c r="A812" s="223">
        <f t="shared" si="63"/>
        <v>807</v>
      </c>
      <c r="B812" s="26" t="s">
        <v>9</v>
      </c>
      <c r="C812" s="27" t="str">
        <f t="shared" si="65"/>
        <v>1GGENOEGYC</v>
      </c>
      <c r="D812" s="27"/>
      <c r="E812" s="205">
        <f>+'CALCULO TARIFAS CC '!$P$45</f>
        <v>0.49355878146141841</v>
      </c>
      <c r="F812" s="207">
        <f t="shared" si="66"/>
        <v>3.7384047697258237E-4</v>
      </c>
      <c r="G812" s="296">
        <f t="shared" si="64"/>
        <v>210.35</v>
      </c>
      <c r="H812" s="212" t="s">
        <v>5</v>
      </c>
      <c r="I812" s="250" t="s">
        <v>801</v>
      </c>
      <c r="J812" s="251">
        <v>3.7384047697258237E-4</v>
      </c>
    </row>
    <row r="813" spans="1:10" outlineLevel="1" x14ac:dyDescent="0.35">
      <c r="A813" s="223">
        <f t="shared" si="63"/>
        <v>808</v>
      </c>
      <c r="B813" s="26" t="s">
        <v>9</v>
      </c>
      <c r="C813" s="27" t="str">
        <f t="shared" si="65"/>
        <v>1GGENOOXOL</v>
      </c>
      <c r="D813" s="27"/>
      <c r="E813" s="205">
        <f>+'CALCULO TARIFAS CC '!$P$45</f>
        <v>0.49355878146141841</v>
      </c>
      <c r="F813" s="207">
        <f t="shared" si="66"/>
        <v>1.3754114411535083E-5</v>
      </c>
      <c r="G813" s="296">
        <f t="shared" si="64"/>
        <v>7.74</v>
      </c>
      <c r="H813" s="212" t="s">
        <v>5</v>
      </c>
      <c r="I813" s="250" t="s">
        <v>872</v>
      </c>
      <c r="J813" s="251">
        <v>1.3754114411535083E-5</v>
      </c>
    </row>
    <row r="814" spans="1:10" outlineLevel="1" x14ac:dyDescent="0.35">
      <c r="A814" s="223">
        <f t="shared" si="63"/>
        <v>809</v>
      </c>
      <c r="B814" s="26" t="s">
        <v>9</v>
      </c>
      <c r="C814" s="27" t="str">
        <f t="shared" si="65"/>
        <v>1GGENOXECO</v>
      </c>
      <c r="D814" s="27"/>
      <c r="E814" s="205">
        <f>+'CALCULO TARIFAS CC '!$P$45</f>
        <v>0.49355878146141841</v>
      </c>
      <c r="F814" s="207">
        <f t="shared" si="66"/>
        <v>6.4634100703195306E-6</v>
      </c>
      <c r="G814" s="296">
        <f t="shared" si="64"/>
        <v>3.64</v>
      </c>
      <c r="H814" s="212" t="s">
        <v>5</v>
      </c>
      <c r="I814" s="250" t="s">
        <v>802</v>
      </c>
      <c r="J814" s="251">
        <v>6.4634100703195306E-6</v>
      </c>
    </row>
    <row r="815" spans="1:10" outlineLevel="1" x14ac:dyDescent="0.35">
      <c r="A815" s="223">
        <f t="shared" si="63"/>
        <v>810</v>
      </c>
      <c r="B815" s="26" t="s">
        <v>9</v>
      </c>
      <c r="C815" s="27" t="str">
        <f t="shared" si="65"/>
        <v>1GGENOXEII</v>
      </c>
      <c r="D815" s="27"/>
      <c r="E815" s="205">
        <f>+'CALCULO TARIFAS CC '!$P$45</f>
        <v>0.49355878146141841</v>
      </c>
      <c r="F815" s="207">
        <f t="shared" si="66"/>
        <v>7.1050357703021014E-7</v>
      </c>
      <c r="G815" s="296">
        <f t="shared" si="64"/>
        <v>0.4</v>
      </c>
      <c r="H815" s="212" t="s">
        <v>5</v>
      </c>
      <c r="I815" s="250" t="s">
        <v>877</v>
      </c>
      <c r="J815" s="251">
        <v>7.1050357703021014E-7</v>
      </c>
    </row>
    <row r="816" spans="1:10" outlineLevel="1" x14ac:dyDescent="0.35">
      <c r="A816" s="223">
        <f t="shared" si="63"/>
        <v>811</v>
      </c>
      <c r="B816" s="26" t="s">
        <v>9</v>
      </c>
      <c r="C816" s="27" t="str">
        <f t="shared" si="65"/>
        <v>1GGENPANTA</v>
      </c>
      <c r="D816" s="27"/>
      <c r="E816" s="205">
        <f>+'CALCULO TARIFAS CC '!$P$45</f>
        <v>0.49355878146141841</v>
      </c>
      <c r="F816" s="207">
        <f t="shared" si="66"/>
        <v>1.125638547394591E-3</v>
      </c>
      <c r="G816" s="296">
        <f t="shared" si="64"/>
        <v>633.36</v>
      </c>
      <c r="H816" s="212" t="s">
        <v>5</v>
      </c>
      <c r="I816" s="250" t="s">
        <v>848</v>
      </c>
      <c r="J816" s="251">
        <v>1.125638547394591E-3</v>
      </c>
    </row>
    <row r="817" spans="1:10" outlineLevel="1" x14ac:dyDescent="0.35">
      <c r="A817" s="223">
        <f t="shared" si="63"/>
        <v>812</v>
      </c>
      <c r="B817" s="26" t="s">
        <v>9</v>
      </c>
      <c r="C817" s="27" t="str">
        <f t="shared" si="65"/>
        <v>1GGENPAPEL</v>
      </c>
      <c r="D817" s="27"/>
      <c r="E817" s="205">
        <f>+'CALCULO TARIFAS CC '!$P$45</f>
        <v>0.49355878146141841</v>
      </c>
      <c r="F817" s="207">
        <f t="shared" si="66"/>
        <v>1.1400147747882208E-6</v>
      </c>
      <c r="G817" s="296">
        <f t="shared" si="64"/>
        <v>0.64</v>
      </c>
      <c r="H817" s="212" t="s">
        <v>5</v>
      </c>
      <c r="I817" s="250" t="s">
        <v>899</v>
      </c>
      <c r="J817" s="251">
        <v>1.1400147747882208E-6</v>
      </c>
    </row>
    <row r="818" spans="1:10" outlineLevel="1" x14ac:dyDescent="0.35">
      <c r="A818" s="223">
        <f t="shared" si="63"/>
        <v>813</v>
      </c>
      <c r="B818" s="26" t="s">
        <v>9</v>
      </c>
      <c r="C818" s="27" t="str">
        <f t="shared" si="65"/>
        <v>1GGENRENGU</v>
      </c>
      <c r="D818" s="27"/>
      <c r="E818" s="205">
        <f>+'CALCULO TARIFAS CC '!$P$45</f>
        <v>0.49355878146141841</v>
      </c>
      <c r="F818" s="207">
        <f t="shared" si="66"/>
        <v>1.9012067477661309E-4</v>
      </c>
      <c r="G818" s="296">
        <f t="shared" si="64"/>
        <v>106.98</v>
      </c>
      <c r="H818" s="212" t="s">
        <v>5</v>
      </c>
      <c r="I818" s="250" t="s">
        <v>803</v>
      </c>
      <c r="J818" s="251">
        <v>1.9012067477661309E-4</v>
      </c>
    </row>
    <row r="819" spans="1:10" outlineLevel="1" x14ac:dyDescent="0.35">
      <c r="A819" s="223">
        <f t="shared" si="63"/>
        <v>814</v>
      </c>
      <c r="B819" s="26" t="s">
        <v>9</v>
      </c>
      <c r="C819" s="27" t="str">
        <f t="shared" si="65"/>
        <v>1GGENRNACE</v>
      </c>
      <c r="D819" s="27"/>
      <c r="E819" s="205">
        <f>+'CALCULO TARIFAS CC '!$P$45</f>
        <v>0.49355878146141841</v>
      </c>
      <c r="F819" s="207">
        <f t="shared" si="66"/>
        <v>2.3745700051188222E-6</v>
      </c>
      <c r="G819" s="296">
        <f t="shared" si="64"/>
        <v>1.34</v>
      </c>
      <c r="H819" s="212" t="s">
        <v>5</v>
      </c>
      <c r="I819" s="250" t="s">
        <v>804</v>
      </c>
      <c r="J819" s="251">
        <v>2.3745700051188222E-6</v>
      </c>
    </row>
    <row r="820" spans="1:10" outlineLevel="1" x14ac:dyDescent="0.35">
      <c r="A820" s="223">
        <f t="shared" si="63"/>
        <v>815</v>
      </c>
      <c r="B820" s="26" t="s">
        <v>9</v>
      </c>
      <c r="C820" s="27" t="str">
        <f t="shared" si="65"/>
        <v>1GGENTECNO</v>
      </c>
      <c r="D820" s="27"/>
      <c r="E820" s="205">
        <f>+'CALCULO TARIFAS CC '!$P$45</f>
        <v>0.49355878146141841</v>
      </c>
      <c r="F820" s="207">
        <f t="shared" si="66"/>
        <v>3.6387067512228595E-6</v>
      </c>
      <c r="G820" s="296">
        <f t="shared" si="64"/>
        <v>2.0499999999999998</v>
      </c>
      <c r="H820" s="212" t="s">
        <v>5</v>
      </c>
      <c r="I820" s="250" t="s">
        <v>964</v>
      </c>
      <c r="J820" s="251">
        <v>3.6387067512228595E-6</v>
      </c>
    </row>
    <row r="821" spans="1:10" outlineLevel="1" x14ac:dyDescent="0.35">
      <c r="A821" s="223">
        <f t="shared" si="63"/>
        <v>816</v>
      </c>
      <c r="B821" s="26" t="s">
        <v>9</v>
      </c>
      <c r="C821" s="27" t="str">
        <f t="shared" si="65"/>
        <v>1GGENTERMI</v>
      </c>
      <c r="D821" s="27"/>
      <c r="E821" s="205">
        <f>+'CALCULO TARIFAS CC '!$P$45</f>
        <v>0.49355878146141841</v>
      </c>
      <c r="F821" s="207">
        <f t="shared" si="66"/>
        <v>1.0916306829348187E-4</v>
      </c>
      <c r="G821" s="296">
        <f t="shared" si="64"/>
        <v>61.42</v>
      </c>
      <c r="H821" s="212" t="s">
        <v>5</v>
      </c>
      <c r="I821" s="250" t="s">
        <v>805</v>
      </c>
      <c r="J821" s="251">
        <v>1.0916306829348187E-4</v>
      </c>
    </row>
    <row r="822" spans="1:10" outlineLevel="1" x14ac:dyDescent="0.35">
      <c r="A822" s="223">
        <f t="shared" si="63"/>
        <v>817</v>
      </c>
      <c r="B822" s="26" t="s">
        <v>9</v>
      </c>
      <c r="C822" s="27" t="str">
        <f t="shared" si="65"/>
        <v>1GGENTRAEL</v>
      </c>
      <c r="D822" s="27"/>
      <c r="E822" s="205">
        <f>+'CALCULO TARIFAS CC '!$P$45</f>
        <v>0.49355878146141841</v>
      </c>
      <c r="F822" s="207">
        <f t="shared" si="66"/>
        <v>1.7401835667568661E-5</v>
      </c>
      <c r="G822" s="296">
        <f t="shared" si="64"/>
        <v>9.7899999999999991</v>
      </c>
      <c r="H822" s="212" t="s">
        <v>5</v>
      </c>
      <c r="I822" s="250" t="s">
        <v>806</v>
      </c>
      <c r="J822" s="251">
        <v>1.7401835667568661E-5</v>
      </c>
    </row>
    <row r="823" spans="1:10" outlineLevel="1" x14ac:dyDescent="0.35">
      <c r="A823" s="223">
        <f t="shared" si="63"/>
        <v>818</v>
      </c>
      <c r="B823" s="26" t="s">
        <v>9</v>
      </c>
      <c r="C823" s="27" t="str">
        <f t="shared" si="65"/>
        <v>1GGENVIEBL</v>
      </c>
      <c r="D823" s="27"/>
      <c r="E823" s="205">
        <f>+'CALCULO TARIFAS CC '!$P$45</f>
        <v>0.49355878146141841</v>
      </c>
      <c r="F823" s="207">
        <f t="shared" si="66"/>
        <v>3.4845477455744187E-5</v>
      </c>
      <c r="G823" s="296">
        <f t="shared" si="64"/>
        <v>19.61</v>
      </c>
      <c r="H823" s="212" t="s">
        <v>5</v>
      </c>
      <c r="I823" s="250" t="s">
        <v>807</v>
      </c>
      <c r="J823" s="251">
        <v>3.4845477455744187E-5</v>
      </c>
    </row>
    <row r="824" spans="1:10" outlineLevel="1" x14ac:dyDescent="0.35">
      <c r="A824" s="223">
        <f t="shared" si="63"/>
        <v>819</v>
      </c>
      <c r="B824" s="26" t="s">
        <v>9</v>
      </c>
      <c r="C824" s="27" t="str">
        <f t="shared" si="65"/>
        <v>1TTRAEMPRR</v>
      </c>
      <c r="D824" s="27"/>
      <c r="E824" s="205">
        <f>+'CALCULO TARIFAS CC '!$P$45</f>
        <v>0.49355878146141841</v>
      </c>
      <c r="F824" s="207">
        <f t="shared" si="66"/>
        <v>7.301509976995872E-6</v>
      </c>
      <c r="G824" s="296">
        <f t="shared" si="64"/>
        <v>4.1100000000000003</v>
      </c>
      <c r="H824" s="212" t="s">
        <v>5</v>
      </c>
      <c r="I824" s="250" t="s">
        <v>808</v>
      </c>
      <c r="J824" s="251">
        <v>7.301509976995872E-6</v>
      </c>
    </row>
    <row r="825" spans="1:10" outlineLevel="1" x14ac:dyDescent="0.35">
      <c r="A825" s="223">
        <f t="shared" si="63"/>
        <v>820</v>
      </c>
      <c r="B825" s="26" t="s">
        <v>9</v>
      </c>
      <c r="C825" s="27" t="str">
        <f t="shared" si="65"/>
        <v>1TTRAETCEE</v>
      </c>
      <c r="D825" s="27"/>
      <c r="E825" s="205">
        <f>+'CALCULO TARIFAS CC '!$P$45</f>
        <v>0.49355878146141841</v>
      </c>
      <c r="F825" s="207">
        <f t="shared" si="66"/>
        <v>3.5159636606583376E-4</v>
      </c>
      <c r="G825" s="296">
        <f t="shared" si="64"/>
        <v>197.83</v>
      </c>
      <c r="H825" s="212" t="s">
        <v>5</v>
      </c>
      <c r="I825" s="250" t="s">
        <v>809</v>
      </c>
      <c r="J825" s="251">
        <v>3.5159636606583376E-4</v>
      </c>
    </row>
    <row r="826" spans="1:10" outlineLevel="1" x14ac:dyDescent="0.35">
      <c r="A826" s="223">
        <f t="shared" si="63"/>
        <v>821</v>
      </c>
      <c r="B826" s="26" t="s">
        <v>9</v>
      </c>
      <c r="C826" s="27" t="str">
        <f t="shared" si="65"/>
        <v>1TTRAFERSA</v>
      </c>
      <c r="D826" s="27"/>
      <c r="E826" s="205">
        <f>+'CALCULO TARIFAS CC '!$P$45</f>
        <v>0.49355878146141841</v>
      </c>
      <c r="F826" s="207">
        <f t="shared" si="66"/>
        <v>1.7702946532718662E-6</v>
      </c>
      <c r="G826" s="296">
        <f t="shared" si="64"/>
        <v>1</v>
      </c>
      <c r="H826" s="212" t="s">
        <v>5</v>
      </c>
      <c r="I826" s="250" t="s">
        <v>953</v>
      </c>
      <c r="J826" s="251">
        <v>1.7702946532718662E-6</v>
      </c>
    </row>
    <row r="827" spans="1:10" outlineLevel="1" x14ac:dyDescent="0.35">
      <c r="A827" s="223">
        <f t="shared" si="63"/>
        <v>822</v>
      </c>
      <c r="B827" s="26" t="s">
        <v>9</v>
      </c>
      <c r="C827" s="27" t="str">
        <f t="shared" si="65"/>
        <v>1TTRAREELC</v>
      </c>
      <c r="D827" s="27"/>
      <c r="E827" s="205">
        <f>+'CALCULO TARIFAS CC '!$P$45</f>
        <v>0.49355878146141841</v>
      </c>
      <c r="F827" s="207">
        <f t="shared" si="66"/>
        <v>1.3911121450453392E-5</v>
      </c>
      <c r="G827" s="296">
        <f t="shared" si="64"/>
        <v>7.83</v>
      </c>
      <c r="H827" s="212" t="s">
        <v>5</v>
      </c>
      <c r="I827" s="250" t="s">
        <v>810</v>
      </c>
      <c r="J827" s="251">
        <v>1.3911121450453392E-5</v>
      </c>
    </row>
    <row r="828" spans="1:10" outlineLevel="1" x14ac:dyDescent="0.35">
      <c r="A828" s="223">
        <f t="shared" si="63"/>
        <v>823</v>
      </c>
      <c r="B828" s="26" t="s">
        <v>9</v>
      </c>
      <c r="C828" s="27" t="str">
        <f t="shared" si="65"/>
        <v>1TTRATEEDN</v>
      </c>
      <c r="D828" s="27"/>
      <c r="E828" s="205">
        <f>+'CALCULO TARIFAS CC '!$P$45</f>
        <v>0.49355878146141841</v>
      </c>
      <c r="F828" s="207">
        <f t="shared" si="66"/>
        <v>8.3547724737893987E-6</v>
      </c>
      <c r="G828" s="296">
        <f t="shared" ref="G828:G837" si="67">ROUND(F828*E828*$F$838,2)</f>
        <v>4.7</v>
      </c>
      <c r="H828" s="212" t="s">
        <v>5</v>
      </c>
      <c r="I828" s="250" t="s">
        <v>811</v>
      </c>
      <c r="J828" s="251">
        <v>8.3547724737893987E-6</v>
      </c>
    </row>
    <row r="829" spans="1:10" outlineLevel="1" x14ac:dyDescent="0.35">
      <c r="A829" s="223">
        <f t="shared" si="63"/>
        <v>824</v>
      </c>
      <c r="B829" s="26" t="s">
        <v>9</v>
      </c>
      <c r="C829" s="27" t="str">
        <f t="shared" si="65"/>
        <v>1TTRATRELC</v>
      </c>
      <c r="D829" s="27"/>
      <c r="E829" s="205">
        <f>+'CALCULO TARIFAS CC '!$P$45</f>
        <v>0.49355878146141841</v>
      </c>
      <c r="F829" s="207">
        <f t="shared" si="66"/>
        <v>1.4316923727854462E-4</v>
      </c>
      <c r="G829" s="296">
        <f t="shared" si="67"/>
        <v>80.56</v>
      </c>
      <c r="H829" s="212" t="s">
        <v>5</v>
      </c>
      <c r="I829" s="250" t="s">
        <v>812</v>
      </c>
      <c r="J829" s="251">
        <v>1.4316923727854462E-4</v>
      </c>
    </row>
    <row r="830" spans="1:10" outlineLevel="1" x14ac:dyDescent="0.35">
      <c r="A830" s="223">
        <f t="shared" si="63"/>
        <v>825</v>
      </c>
      <c r="B830" s="26" t="s">
        <v>9</v>
      </c>
      <c r="C830" s="27" t="str">
        <f t="shared" si="65"/>
        <v>1TTRATRELO</v>
      </c>
      <c r="D830" s="27"/>
      <c r="E830" s="205">
        <f>+'CALCULO TARIFAS CC '!$P$45</f>
        <v>0.49355878146141841</v>
      </c>
      <c r="F830" s="207">
        <f t="shared" si="66"/>
        <v>1.9880741040797509E-6</v>
      </c>
      <c r="G830" s="296">
        <f t="shared" si="67"/>
        <v>1.1200000000000001</v>
      </c>
      <c r="H830" s="212" t="s">
        <v>5</v>
      </c>
      <c r="I830" s="250" t="s">
        <v>813</v>
      </c>
      <c r="J830" s="251">
        <v>1.9880741040797509E-6</v>
      </c>
    </row>
    <row r="831" spans="1:10" outlineLevel="1" x14ac:dyDescent="0.35">
      <c r="A831" s="223">
        <f t="shared" si="63"/>
        <v>826</v>
      </c>
      <c r="B831" s="26" t="s">
        <v>9</v>
      </c>
      <c r="C831" s="27" t="str">
        <f t="shared" si="65"/>
        <v>1TTRATRENC</v>
      </c>
      <c r="D831" s="27"/>
      <c r="E831" s="205">
        <f>+'CALCULO TARIFAS CC '!$P$45</f>
        <v>0.49355878146141841</v>
      </c>
      <c r="F831" s="207">
        <f t="shared" si="66"/>
        <v>8.9023220763082624E-5</v>
      </c>
      <c r="G831" s="296">
        <f t="shared" si="67"/>
        <v>50.09</v>
      </c>
      <c r="H831" s="212" t="s">
        <v>5</v>
      </c>
      <c r="I831" s="250" t="s">
        <v>814</v>
      </c>
      <c r="J831" s="251">
        <v>8.9023220763082624E-5</v>
      </c>
    </row>
    <row r="832" spans="1:10" outlineLevel="1" x14ac:dyDescent="0.35">
      <c r="A832" s="223">
        <f t="shared" si="63"/>
        <v>827</v>
      </c>
      <c r="B832" s="26" t="s">
        <v>9</v>
      </c>
      <c r="C832" s="27" t="str">
        <f t="shared" ref="C832:C835" si="68">I832</f>
        <v>1UGUSDEYSI</v>
      </c>
      <c r="D832" s="27"/>
      <c r="E832" s="205">
        <f>+'CALCULO TARIFAS CC '!$P$45</f>
        <v>0.49355878146141841</v>
      </c>
      <c r="F832" s="207">
        <f t="shared" ref="F832:F835" si="69">J832</f>
        <v>9.9958024610980077E-5</v>
      </c>
      <c r="G832" s="296">
        <f t="shared" si="67"/>
        <v>56.24</v>
      </c>
      <c r="H832" s="212" t="s">
        <v>5</v>
      </c>
      <c r="I832" s="250" t="s">
        <v>815</v>
      </c>
      <c r="J832" s="251">
        <v>9.9958024610980077E-5</v>
      </c>
    </row>
    <row r="833" spans="1:10" outlineLevel="1" x14ac:dyDescent="0.35">
      <c r="A833" s="223">
        <f t="shared" si="63"/>
        <v>828</v>
      </c>
      <c r="B833" s="26" t="s">
        <v>9</v>
      </c>
      <c r="C833" s="27" t="str">
        <f t="shared" si="68"/>
        <v>1UGUSEMGEE</v>
      </c>
      <c r="D833" s="27"/>
      <c r="E833" s="205">
        <f>+'CALCULO TARIFAS CC '!$P$45</f>
        <v>0.49355878146141841</v>
      </c>
      <c r="F833" s="207">
        <f t="shared" si="69"/>
        <v>1.4036209569961885E-4</v>
      </c>
      <c r="G833" s="296">
        <f t="shared" si="67"/>
        <v>78.98</v>
      </c>
      <c r="H833" s="212" t="s">
        <v>5</v>
      </c>
      <c r="I833" s="250" t="s">
        <v>816</v>
      </c>
      <c r="J833" s="251">
        <v>1.4036209569961885E-4</v>
      </c>
    </row>
    <row r="834" spans="1:10" outlineLevel="1" x14ac:dyDescent="0.35">
      <c r="A834" s="223">
        <f t="shared" si="63"/>
        <v>829</v>
      </c>
      <c r="B834" s="26" t="s">
        <v>9</v>
      </c>
      <c r="C834" s="27" t="str">
        <f t="shared" si="68"/>
        <v>1UGUSGUAMO</v>
      </c>
      <c r="D834" s="27"/>
      <c r="E834" s="205">
        <f>+'CALCULO TARIFAS CC '!$P$45</f>
        <v>0.49355878146141841</v>
      </c>
      <c r="F834" s="207">
        <f t="shared" si="69"/>
        <v>6.2461061857467862E-4</v>
      </c>
      <c r="G834" s="296">
        <f t="shared" si="67"/>
        <v>351.45</v>
      </c>
      <c r="H834" s="212" t="s">
        <v>5</v>
      </c>
      <c r="I834" s="250" t="s">
        <v>817</v>
      </c>
      <c r="J834" s="251">
        <v>6.2461061857467862E-4</v>
      </c>
    </row>
    <row r="835" spans="1:10" outlineLevel="1" x14ac:dyDescent="0.35">
      <c r="A835" s="223">
        <f t="shared" si="63"/>
        <v>830</v>
      </c>
      <c r="B835" s="26" t="s">
        <v>9</v>
      </c>
      <c r="C835" s="27" t="str">
        <f t="shared" si="68"/>
        <v>1UGUSIRTRA</v>
      </c>
      <c r="D835" s="27"/>
      <c r="E835" s="205">
        <f>+'CALCULO TARIFAS CC '!$P$45</f>
        <v>0.49355878146141841</v>
      </c>
      <c r="F835" s="207">
        <f t="shared" si="69"/>
        <v>1.5014036265338414E-3</v>
      </c>
      <c r="G835" s="296">
        <f t="shared" si="67"/>
        <v>844.79</v>
      </c>
      <c r="H835" s="212" t="s">
        <v>5</v>
      </c>
      <c r="I835" s="250" t="s">
        <v>818</v>
      </c>
      <c r="J835" s="251">
        <v>1.5014036265338414E-3</v>
      </c>
    </row>
    <row r="836" spans="1:10" outlineLevel="1" x14ac:dyDescent="0.35">
      <c r="A836" s="223">
        <f t="shared" si="63"/>
        <v>831</v>
      </c>
      <c r="B836" s="26" t="s">
        <v>9</v>
      </c>
      <c r="C836" s="27" t="str">
        <f t="shared" ref="C836" si="70">I836</f>
        <v>1UGUSOEGYC</v>
      </c>
      <c r="D836" s="27"/>
      <c r="E836" s="205">
        <f>+'CALCULO TARIFAS CC '!$P$45</f>
        <v>0.49355878146141841</v>
      </c>
      <c r="F836" s="207">
        <f t="shared" ref="F836" si="71">J836</f>
        <v>9.1887489473590873E-6</v>
      </c>
      <c r="G836" s="296">
        <f t="shared" si="67"/>
        <v>5.17</v>
      </c>
      <c r="H836" s="212" t="s">
        <v>5</v>
      </c>
      <c r="I836" s="250" t="s">
        <v>819</v>
      </c>
      <c r="J836" s="251">
        <v>9.1887489473590873E-6</v>
      </c>
    </row>
    <row r="837" spans="1:10" ht="15" outlineLevel="1" thickBot="1" x14ac:dyDescent="0.4">
      <c r="A837" s="223">
        <f t="shared" si="63"/>
        <v>832</v>
      </c>
      <c r="B837" s="26" t="s">
        <v>9</v>
      </c>
      <c r="C837" s="27" t="str">
        <f t="shared" si="65"/>
        <v>1UGUSTRTNI</v>
      </c>
      <c r="D837" s="27"/>
      <c r="E837" s="205">
        <f>+'CALCULO TARIFAS CC '!$P$45</f>
        <v>0.49355878146141841</v>
      </c>
      <c r="F837" s="207">
        <f t="shared" si="66"/>
        <v>6.7420898357673978E-5</v>
      </c>
      <c r="G837" s="296">
        <f t="shared" si="67"/>
        <v>37.94</v>
      </c>
      <c r="H837" s="212" t="s">
        <v>5</v>
      </c>
      <c r="I837" s="250" t="s">
        <v>820</v>
      </c>
      <c r="J837" s="251">
        <v>6.7420898357673978E-5</v>
      </c>
    </row>
    <row r="838" spans="1:10" ht="15" thickBot="1" x14ac:dyDescent="0.4">
      <c r="A838" s="226"/>
      <c r="B838" s="243" t="s">
        <v>9</v>
      </c>
      <c r="C838" s="227" t="s">
        <v>618</v>
      </c>
      <c r="D838" s="227"/>
      <c r="E838" s="227"/>
      <c r="F838" s="234">
        <v>1140025.8266999996</v>
      </c>
      <c r="G838" s="297">
        <f>SUM(G705:G837)</f>
        <v>562669.73000000033</v>
      </c>
      <c r="H838" s="213"/>
      <c r="J838" s="290"/>
    </row>
    <row r="839" spans="1:10" x14ac:dyDescent="0.35">
      <c r="A839" s="93"/>
      <c r="B839" s="21"/>
      <c r="C839" s="21"/>
      <c r="D839" s="21"/>
      <c r="E839" s="21"/>
      <c r="F839" s="98"/>
      <c r="G839" s="95"/>
      <c r="H839" s="93"/>
    </row>
    <row r="840" spans="1:10" ht="15" thickBot="1" x14ac:dyDescent="0.4">
      <c r="A840" s="93"/>
      <c r="B840" s="21"/>
      <c r="C840" s="96" t="s">
        <v>821</v>
      </c>
      <c r="D840" s="96"/>
      <c r="E840" s="96"/>
      <c r="F840" s="97"/>
      <c r="G840" s="203"/>
    </row>
    <row r="841" spans="1:10" s="177" customFormat="1" ht="15" thickBot="1" x14ac:dyDescent="0.4">
      <c r="A841" s="182"/>
      <c r="B841" s="176"/>
      <c r="C841" s="193" t="s">
        <v>0</v>
      </c>
      <c r="D841" s="194"/>
      <c r="E841" s="194" t="s">
        <v>822</v>
      </c>
      <c r="F841" s="198" t="s">
        <v>823</v>
      </c>
      <c r="G841" s="228" t="s">
        <v>824</v>
      </c>
      <c r="I841"/>
      <c r="J841"/>
    </row>
    <row r="842" spans="1:10" x14ac:dyDescent="0.35">
      <c r="A842" s="93"/>
      <c r="B842" s="21"/>
      <c r="C842" s="105" t="s">
        <v>825</v>
      </c>
      <c r="D842" s="106"/>
      <c r="E842" s="107">
        <f>+'CALCULO TARIFAS CC '!P45</f>
        <v>0.49355878146141841</v>
      </c>
      <c r="F842" s="199">
        <f>+F838</f>
        <v>1140025.8266999996</v>
      </c>
      <c r="G842" s="229">
        <f>ROUND(G838,2)</f>
        <v>562669.73</v>
      </c>
    </row>
    <row r="843" spans="1:10" x14ac:dyDescent="0.35">
      <c r="A843" s="93"/>
      <c r="B843" s="21"/>
      <c r="C843" s="108" t="s">
        <v>826</v>
      </c>
      <c r="D843" s="109"/>
      <c r="E843" s="110">
        <f>+'CALCULO TARIFAS CC '!Q45</f>
        <v>1.0479700240114904</v>
      </c>
      <c r="F843" s="200">
        <f>+F704</f>
        <v>595368.33010000002</v>
      </c>
      <c r="G843" s="230">
        <f>ROUND(G704,2)</f>
        <v>623928.17000000004</v>
      </c>
    </row>
    <row r="844" spans="1:10" x14ac:dyDescent="0.35">
      <c r="A844" s="93"/>
      <c r="B844" s="21"/>
      <c r="C844" s="108" t="s">
        <v>827</v>
      </c>
      <c r="D844" s="109"/>
      <c r="E844" s="110">
        <f>+'CALCULO TARIFAS CC '!R45</f>
        <v>0.35669926382717215</v>
      </c>
      <c r="F844" s="200">
        <f>+F651</f>
        <v>968679.52610000002</v>
      </c>
      <c r="G844" s="230">
        <f>ROUND(G651,2)</f>
        <v>345527.26</v>
      </c>
    </row>
    <row r="845" spans="1:10" x14ac:dyDescent="0.35">
      <c r="A845" s="93"/>
      <c r="B845" s="21"/>
      <c r="C845" s="108" t="s">
        <v>828</v>
      </c>
      <c r="D845" s="109"/>
      <c r="E845" s="110">
        <f>+'CALCULO TARIFAS CC '!S45</f>
        <v>1.3450766859110632</v>
      </c>
      <c r="F845" s="200">
        <f>+F650</f>
        <v>446427.853</v>
      </c>
      <c r="G845" s="230">
        <f>ROUND(G650,2)</f>
        <v>600479.68000000005</v>
      </c>
    </row>
    <row r="846" spans="1:10" x14ac:dyDescent="0.35">
      <c r="A846" s="93"/>
      <c r="B846" s="21"/>
      <c r="C846" s="108" t="s">
        <v>829</v>
      </c>
      <c r="D846" s="109"/>
      <c r="E846" s="110">
        <f>+'CALCULO TARIFAS CC '!T45</f>
        <v>2.0174082137567879</v>
      </c>
      <c r="F846" s="200">
        <f>+F608</f>
        <v>912868.64500000002</v>
      </c>
      <c r="G846" s="230">
        <f>ROUND(G608,2)</f>
        <v>1841628.7</v>
      </c>
    </row>
    <row r="847" spans="1:10" ht="15" thickBot="1" x14ac:dyDescent="0.4">
      <c r="A847" s="93"/>
      <c r="B847" s="21"/>
      <c r="C847" s="111" t="s">
        <v>830</v>
      </c>
      <c r="D847" s="112"/>
      <c r="E847" s="113">
        <f>+'CALCULO TARIFAS CC '!U45</f>
        <v>0.21917226713789348</v>
      </c>
      <c r="F847" s="201">
        <f>+F607</f>
        <v>1002365.8032</v>
      </c>
      <c r="G847" s="231">
        <f>ROUND(G607,2)</f>
        <v>219690.84</v>
      </c>
    </row>
    <row r="848" spans="1:10" ht="15" thickBot="1" x14ac:dyDescent="0.4">
      <c r="A848" s="93"/>
      <c r="B848" s="21"/>
      <c r="C848" s="21"/>
      <c r="D848" s="21"/>
      <c r="E848" s="21"/>
      <c r="F848" s="202">
        <f t="shared" ref="F848" si="72">SUM(F842:F847)</f>
        <v>5065735.9840999991</v>
      </c>
      <c r="G848" s="232">
        <f>SUM(G842:G847)</f>
        <v>4193924.38</v>
      </c>
    </row>
    <row r="849" spans="1:10" x14ac:dyDescent="0.35">
      <c r="A849" s="93"/>
      <c r="B849" s="21"/>
      <c r="C849" s="21"/>
      <c r="D849" s="21"/>
      <c r="E849" s="21"/>
      <c r="F849" s="94"/>
      <c r="G849" s="94"/>
    </row>
    <row r="850" spans="1:10" x14ac:dyDescent="0.35">
      <c r="A850" s="21"/>
      <c r="B850" s="21"/>
      <c r="F850" s="98"/>
      <c r="G850" s="98"/>
      <c r="H850" s="93"/>
      <c r="I850" s="20"/>
      <c r="J850" s="20"/>
    </row>
    <row r="851" spans="1:10" x14ac:dyDescent="0.35">
      <c r="A851" s="21"/>
      <c r="B851" s="21"/>
      <c r="F851" s="94"/>
      <c r="G851" s="94"/>
      <c r="H851" s="93"/>
      <c r="I851" s="20"/>
      <c r="J851" s="20"/>
    </row>
    <row r="852" spans="1:10" x14ac:dyDescent="0.35">
      <c r="A852" s="21"/>
      <c r="B852" s="21"/>
      <c r="F852" s="94"/>
      <c r="G852" s="94"/>
      <c r="H852" s="93"/>
      <c r="I852" s="20"/>
      <c r="J852" s="20"/>
    </row>
    <row r="853" spans="1:10" x14ac:dyDescent="0.35">
      <c r="A853" s="21"/>
      <c r="B853" s="21"/>
      <c r="G853" s="94"/>
      <c r="H853" s="183"/>
      <c r="J853" s="20"/>
    </row>
    <row r="854" spans="1:10" x14ac:dyDescent="0.35">
      <c r="A854" s="21"/>
      <c r="B854" s="21"/>
      <c r="G854" s="140"/>
      <c r="H854" s="246"/>
      <c r="I854" s="20"/>
      <c r="J854" s="20"/>
    </row>
    <row r="855" spans="1:10" x14ac:dyDescent="0.35">
      <c r="A855" s="21"/>
      <c r="B855" s="21"/>
      <c r="G855" s="140"/>
      <c r="H855" s="246"/>
      <c r="I855" s="20"/>
      <c r="J855" s="20"/>
    </row>
    <row r="856" spans="1:10" x14ac:dyDescent="0.35">
      <c r="A856" s="21"/>
      <c r="B856" s="21"/>
      <c r="G856" s="140"/>
      <c r="H856" s="246"/>
      <c r="I856" s="20"/>
      <c r="J856" s="20"/>
    </row>
    <row r="857" spans="1:10" x14ac:dyDescent="0.35">
      <c r="A857" s="21"/>
      <c r="B857" s="21"/>
      <c r="G857" s="140"/>
      <c r="H857" s="246"/>
      <c r="I857" s="20"/>
      <c r="J857" s="20"/>
    </row>
    <row r="858" spans="1:10" x14ac:dyDescent="0.35">
      <c r="A858" s="21"/>
      <c r="B858" s="21"/>
      <c r="G858" s="140"/>
      <c r="H858" s="246"/>
      <c r="I858" s="20"/>
      <c r="J858" s="20"/>
    </row>
    <row r="859" spans="1:10" x14ac:dyDescent="0.35">
      <c r="A859" s="21"/>
      <c r="B859" s="21"/>
      <c r="G859" s="140"/>
      <c r="H859" s="246"/>
      <c r="I859" s="20"/>
      <c r="J859" s="20"/>
    </row>
    <row r="860" spans="1:10" x14ac:dyDescent="0.35">
      <c r="A860" s="21"/>
      <c r="B860" s="21"/>
      <c r="G860" s="140"/>
      <c r="H860" s="246"/>
      <c r="I860" s="20"/>
      <c r="J860" s="20"/>
    </row>
    <row r="861" spans="1:10" x14ac:dyDescent="0.35">
      <c r="A861" s="21"/>
      <c r="B861" s="21"/>
      <c r="G861" s="94"/>
      <c r="H861" s="93"/>
      <c r="I861" s="20"/>
      <c r="J861" s="20"/>
    </row>
    <row r="862" spans="1:10" x14ac:dyDescent="0.35">
      <c r="A862" s="21"/>
      <c r="B862" s="21"/>
      <c r="G862" s="94"/>
      <c r="H862" s="93"/>
      <c r="I862" s="20"/>
      <c r="J862" s="20"/>
    </row>
    <row r="863" spans="1:10" x14ac:dyDescent="0.35">
      <c r="A863" s="93"/>
      <c r="B863" s="21"/>
      <c r="G863" s="94"/>
      <c r="H863" s="93"/>
      <c r="I863" s="20"/>
      <c r="J863" s="20"/>
    </row>
    <row r="864" spans="1:10" x14ac:dyDescent="0.35">
      <c r="A864" s="93"/>
      <c r="B864" s="21"/>
      <c r="E864" s="247"/>
      <c r="F864" s="247"/>
      <c r="G864" s="94"/>
      <c r="H864" s="249"/>
      <c r="I864" s="20"/>
      <c r="J864" s="20"/>
    </row>
    <row r="865" spans="1:10" x14ac:dyDescent="0.35">
      <c r="A865" s="93"/>
      <c r="B865" s="21"/>
      <c r="E865" s="247"/>
      <c r="F865" s="247"/>
      <c r="G865" s="21"/>
      <c r="H865" s="249"/>
      <c r="I865" s="20"/>
      <c r="J865" s="20"/>
    </row>
    <row r="866" spans="1:10" x14ac:dyDescent="0.35">
      <c r="A866" s="93"/>
      <c r="B866" s="21"/>
      <c r="E866" s="247"/>
      <c r="F866" s="247"/>
      <c r="G866" s="95"/>
      <c r="H866" s="249"/>
      <c r="I866" s="20"/>
      <c r="J866" s="20"/>
    </row>
    <row r="867" spans="1:10" x14ac:dyDescent="0.35">
      <c r="A867" s="93"/>
      <c r="B867" s="21"/>
      <c r="E867" s="247"/>
      <c r="F867" s="247"/>
      <c r="G867" s="95"/>
      <c r="H867" s="249"/>
      <c r="I867" s="20"/>
      <c r="J867" s="20"/>
    </row>
    <row r="868" spans="1:10" x14ac:dyDescent="0.35">
      <c r="A868" s="93"/>
      <c r="B868" s="21"/>
      <c r="E868" s="247"/>
      <c r="F868" s="247"/>
      <c r="G868" s="95"/>
      <c r="H868" s="249"/>
      <c r="I868" s="20"/>
      <c r="J868" s="20"/>
    </row>
    <row r="869" spans="1:10" x14ac:dyDescent="0.35">
      <c r="A869" s="93"/>
      <c r="B869" s="21"/>
      <c r="E869" s="247"/>
      <c r="F869" s="247"/>
      <c r="G869" s="95"/>
      <c r="H869" s="249"/>
      <c r="I869" s="20"/>
      <c r="J869" s="20"/>
    </row>
    <row r="870" spans="1:10" x14ac:dyDescent="0.35">
      <c r="A870" s="93"/>
      <c r="B870" s="21"/>
      <c r="C870" s="21"/>
      <c r="E870" s="247"/>
      <c r="F870" s="247"/>
      <c r="G870" s="95"/>
      <c r="H870" s="249"/>
      <c r="I870" s="20"/>
      <c r="J870" s="20"/>
    </row>
    <row r="871" spans="1:10" x14ac:dyDescent="0.35">
      <c r="A871" s="93"/>
      <c r="B871" s="21"/>
      <c r="C871" s="21"/>
      <c r="D871" s="21"/>
      <c r="E871" s="21"/>
      <c r="F871" s="94"/>
      <c r="G871" s="95"/>
      <c r="H871" s="93"/>
      <c r="I871" s="20"/>
      <c r="J871" s="20"/>
    </row>
    <row r="872" spans="1:10" x14ac:dyDescent="0.35">
      <c r="A872" s="93"/>
      <c r="B872" s="21"/>
      <c r="C872" s="21"/>
      <c r="D872" s="21"/>
      <c r="E872" s="21"/>
      <c r="F872" s="94"/>
      <c r="G872" s="95"/>
      <c r="H872" s="93"/>
      <c r="I872" s="20"/>
      <c r="J872" s="20"/>
    </row>
    <row r="873" spans="1:10" x14ac:dyDescent="0.35">
      <c r="A873" s="93"/>
      <c r="B873" s="21"/>
      <c r="C873" s="21"/>
      <c r="D873" s="21"/>
      <c r="E873" s="21"/>
      <c r="F873" s="94"/>
      <c r="G873" s="95"/>
      <c r="H873" s="93"/>
      <c r="I873" s="20"/>
      <c r="J873" s="20"/>
    </row>
    <row r="874" spans="1:10" x14ac:dyDescent="0.35">
      <c r="A874" s="93"/>
      <c r="B874" s="21"/>
      <c r="C874" s="21"/>
      <c r="D874" s="21"/>
      <c r="E874" s="21"/>
      <c r="F874" s="94"/>
      <c r="G874" s="95"/>
      <c r="H874" s="93"/>
      <c r="I874" s="20"/>
      <c r="J874" s="20"/>
    </row>
    <row r="875" spans="1:10" x14ac:dyDescent="0.35">
      <c r="A875" s="93"/>
      <c r="B875" s="21"/>
      <c r="C875" s="21"/>
      <c r="D875" s="21"/>
      <c r="E875" s="21"/>
      <c r="F875" s="94"/>
      <c r="G875" s="95"/>
      <c r="H875" s="93"/>
      <c r="I875" s="20"/>
      <c r="J875" s="20"/>
    </row>
    <row r="876" spans="1:10" x14ac:dyDescent="0.35">
      <c r="A876" s="93"/>
      <c r="B876" s="21"/>
      <c r="C876" s="21"/>
      <c r="D876" s="21"/>
      <c r="E876" s="21"/>
      <c r="F876" s="94"/>
      <c r="G876" s="95"/>
      <c r="H876" s="93"/>
      <c r="I876" s="20"/>
      <c r="J876" s="20"/>
    </row>
    <row r="877" spans="1:10" x14ac:dyDescent="0.35">
      <c r="A877" s="93"/>
      <c r="B877" s="21"/>
      <c r="C877" s="21"/>
      <c r="D877" s="21"/>
      <c r="E877" s="21"/>
      <c r="F877" s="94"/>
      <c r="G877" s="95"/>
      <c r="H877" s="93"/>
      <c r="I877" s="20"/>
      <c r="J877" s="20"/>
    </row>
    <row r="878" spans="1:10" x14ac:dyDescent="0.35">
      <c r="A878" s="93"/>
      <c r="B878" s="21"/>
      <c r="C878" s="21"/>
      <c r="D878" s="21"/>
      <c r="E878" s="21"/>
      <c r="F878" s="94"/>
      <c r="G878" s="95"/>
      <c r="H878" s="93"/>
      <c r="I878" s="20"/>
      <c r="J878" s="20"/>
    </row>
    <row r="879" spans="1:10" x14ac:dyDescent="0.35">
      <c r="A879" s="93"/>
      <c r="B879" s="21"/>
      <c r="C879" s="21"/>
      <c r="D879" s="21"/>
      <c r="E879" s="21"/>
      <c r="F879" s="94"/>
      <c r="G879" s="95"/>
      <c r="H879" s="93"/>
      <c r="I879" s="20"/>
      <c r="J879" s="20"/>
    </row>
    <row r="880" spans="1:10" x14ac:dyDescent="0.35">
      <c r="A880" s="93"/>
      <c r="B880" s="21"/>
      <c r="C880" s="21"/>
      <c r="D880" s="21"/>
      <c r="E880" s="21"/>
      <c r="F880" s="94"/>
      <c r="G880" s="95"/>
      <c r="H880" s="93"/>
      <c r="I880" s="20"/>
      <c r="J880" s="20"/>
    </row>
    <row r="881" spans="1:10" x14ac:dyDescent="0.35">
      <c r="A881" s="93"/>
      <c r="B881" s="21"/>
      <c r="C881" s="21"/>
      <c r="D881" s="21"/>
      <c r="E881" s="21"/>
      <c r="F881" s="94"/>
      <c r="G881" s="95"/>
      <c r="H881" s="93"/>
      <c r="I881" s="20"/>
      <c r="J881" s="20"/>
    </row>
    <row r="882" spans="1:10" x14ac:dyDescent="0.35">
      <c r="A882" s="93"/>
      <c r="B882" s="21"/>
      <c r="C882" s="21"/>
      <c r="D882" s="21"/>
      <c r="E882" s="21"/>
      <c r="F882" s="94"/>
      <c r="G882" s="95"/>
      <c r="H882" s="93"/>
      <c r="I882" s="20"/>
      <c r="J882" s="20"/>
    </row>
    <row r="883" spans="1:10" x14ac:dyDescent="0.35">
      <c r="A883" s="93"/>
      <c r="B883" s="21"/>
      <c r="C883" s="21"/>
      <c r="D883" s="21"/>
      <c r="E883" s="21"/>
      <c r="F883" s="94"/>
      <c r="G883" s="95"/>
      <c r="H883" s="93"/>
      <c r="I883" s="20"/>
      <c r="J883" s="20"/>
    </row>
    <row r="884" spans="1:10" x14ac:dyDescent="0.35">
      <c r="A884" s="93"/>
      <c r="B884" s="21"/>
      <c r="C884" s="21"/>
      <c r="D884" s="21"/>
      <c r="E884" s="21"/>
      <c r="F884" s="94"/>
      <c r="G884" s="95"/>
      <c r="H884" s="93"/>
      <c r="I884" s="20"/>
      <c r="J884" s="20"/>
    </row>
    <row r="885" spans="1:10" x14ac:dyDescent="0.35">
      <c r="A885" s="93"/>
      <c r="B885" s="21"/>
      <c r="C885" s="21"/>
      <c r="D885" s="21"/>
      <c r="E885" s="21"/>
      <c r="F885" s="94"/>
      <c r="G885" s="95"/>
      <c r="H885" s="93"/>
      <c r="I885" s="20"/>
      <c r="J885" s="20"/>
    </row>
    <row r="886" spans="1:10" x14ac:dyDescent="0.35">
      <c r="A886" s="93"/>
      <c r="B886" s="21"/>
      <c r="C886" s="21"/>
      <c r="D886" s="21"/>
      <c r="E886" s="21"/>
      <c r="F886" s="94"/>
      <c r="G886" s="95"/>
      <c r="H886" s="93"/>
      <c r="I886" s="20"/>
      <c r="J886" s="20"/>
    </row>
    <row r="887" spans="1:10" x14ac:dyDescent="0.35">
      <c r="A887" s="93"/>
      <c r="B887" s="21"/>
      <c r="C887" s="21"/>
      <c r="D887" s="21"/>
      <c r="E887" s="21"/>
      <c r="F887" s="94"/>
      <c r="G887" s="95"/>
      <c r="H887" s="93"/>
      <c r="I887" s="20"/>
      <c r="J887" s="20"/>
    </row>
    <row r="888" spans="1:10" x14ac:dyDescent="0.35">
      <c r="A888" s="93"/>
      <c r="B888" s="21"/>
      <c r="C888" s="21"/>
      <c r="D888" s="21"/>
      <c r="E888" s="21"/>
      <c r="F888" s="94"/>
      <c r="G888" s="95"/>
      <c r="H888" s="93"/>
      <c r="I888" s="20"/>
      <c r="J888" s="20"/>
    </row>
    <row r="889" spans="1:10" x14ac:dyDescent="0.35">
      <c r="A889" s="93"/>
      <c r="B889" s="21"/>
      <c r="C889" s="21"/>
      <c r="D889" s="21"/>
      <c r="E889" s="21"/>
      <c r="F889" s="94"/>
      <c r="G889" s="95"/>
      <c r="H889" s="93"/>
      <c r="I889" s="20"/>
      <c r="J889" s="20"/>
    </row>
    <row r="890" spans="1:10" x14ac:dyDescent="0.35">
      <c r="A890" s="93"/>
      <c r="B890" s="21"/>
      <c r="C890" s="21"/>
      <c r="D890" s="21"/>
      <c r="E890" s="21"/>
      <c r="F890" s="94"/>
      <c r="G890" s="95"/>
      <c r="H890" s="93"/>
      <c r="I890" s="20"/>
      <c r="J890" s="20"/>
    </row>
    <row r="891" spans="1:10" x14ac:dyDescent="0.35">
      <c r="A891" s="93"/>
      <c r="B891" s="21"/>
      <c r="C891" s="21"/>
      <c r="D891" s="21"/>
      <c r="E891" s="21"/>
      <c r="F891" s="94"/>
      <c r="G891" s="95"/>
      <c r="H891" s="93"/>
      <c r="I891" s="20"/>
      <c r="J891" s="20"/>
    </row>
    <row r="892" spans="1:10" x14ac:dyDescent="0.35">
      <c r="A892" s="93"/>
      <c r="B892" s="21"/>
      <c r="C892" s="21"/>
      <c r="D892" s="21"/>
      <c r="E892" s="21"/>
      <c r="F892" s="94"/>
      <c r="G892" s="95"/>
      <c r="H892" s="93"/>
      <c r="I892" s="20"/>
      <c r="J892" s="20"/>
    </row>
    <row r="893" spans="1:10" x14ac:dyDescent="0.35">
      <c r="A893" s="93"/>
      <c r="B893" s="21"/>
      <c r="C893" s="21"/>
      <c r="D893" s="21"/>
      <c r="E893" s="21"/>
      <c r="F893" s="94"/>
      <c r="G893" s="95"/>
      <c r="H893" s="93"/>
      <c r="I893" s="20"/>
      <c r="J893" s="20"/>
    </row>
    <row r="894" spans="1:10" x14ac:dyDescent="0.35">
      <c r="A894" s="93"/>
      <c r="B894" s="21"/>
      <c r="C894" s="21"/>
      <c r="D894" s="21"/>
      <c r="E894" s="21"/>
      <c r="F894" s="94"/>
      <c r="G894" s="95"/>
      <c r="H894" s="93"/>
      <c r="I894" s="20"/>
      <c r="J894" s="20"/>
    </row>
    <row r="895" spans="1:10" x14ac:dyDescent="0.35">
      <c r="A895" s="93"/>
      <c r="B895" s="21"/>
      <c r="C895" s="21"/>
      <c r="D895" s="21"/>
      <c r="E895" s="21"/>
      <c r="F895" s="94"/>
      <c r="G895" s="95"/>
      <c r="H895" s="93"/>
      <c r="I895" s="20"/>
      <c r="J895" s="20"/>
    </row>
    <row r="896" spans="1:10" x14ac:dyDescent="0.35">
      <c r="A896" s="93"/>
      <c r="B896" s="21"/>
      <c r="C896" s="21"/>
      <c r="D896" s="21"/>
      <c r="E896" s="21"/>
      <c r="F896" s="94"/>
      <c r="G896" s="95"/>
      <c r="H896" s="93"/>
      <c r="I896" s="20"/>
      <c r="J896" s="20"/>
    </row>
    <row r="897" spans="1:10" x14ac:dyDescent="0.35">
      <c r="A897" s="93"/>
      <c r="B897" s="21"/>
      <c r="C897" s="21"/>
      <c r="D897" s="21"/>
      <c r="E897" s="21"/>
      <c r="F897" s="94"/>
      <c r="G897" s="95"/>
      <c r="H897" s="93"/>
      <c r="I897" s="20"/>
      <c r="J897" s="20"/>
    </row>
    <row r="898" spans="1:10" x14ac:dyDescent="0.35">
      <c r="A898" s="93"/>
      <c r="B898" s="21"/>
      <c r="C898" s="21"/>
      <c r="D898" s="21"/>
      <c r="E898" s="21"/>
      <c r="F898" s="94"/>
      <c r="G898" s="95"/>
      <c r="H898" s="93"/>
      <c r="I898" s="20"/>
      <c r="J898" s="20"/>
    </row>
    <row r="899" spans="1:10" x14ac:dyDescent="0.35">
      <c r="A899" s="93"/>
      <c r="B899" s="21"/>
      <c r="C899" s="21"/>
      <c r="D899" s="21"/>
      <c r="E899" s="21"/>
      <c r="F899" s="94"/>
      <c r="G899" s="95"/>
      <c r="H899" s="93"/>
      <c r="I899" s="20"/>
      <c r="J899" s="20"/>
    </row>
    <row r="900" spans="1:10" x14ac:dyDescent="0.35">
      <c r="A900" s="93"/>
      <c r="B900" s="21"/>
      <c r="C900" s="21"/>
      <c r="D900" s="21"/>
      <c r="E900" s="21"/>
      <c r="F900" s="94"/>
      <c r="G900" s="95"/>
      <c r="H900" s="93"/>
      <c r="I900" s="20"/>
      <c r="J900" s="20"/>
    </row>
    <row r="901" spans="1:10" x14ac:dyDescent="0.35">
      <c r="A901" s="93"/>
      <c r="B901" s="21"/>
      <c r="C901" s="21"/>
      <c r="D901" s="21"/>
      <c r="E901" s="21"/>
      <c r="F901" s="94"/>
      <c r="G901" s="95"/>
      <c r="H901" s="93"/>
      <c r="I901" s="20"/>
      <c r="J901" s="20"/>
    </row>
    <row r="902" spans="1:10" x14ac:dyDescent="0.35">
      <c r="A902" s="93"/>
      <c r="B902" s="21"/>
      <c r="C902" s="21"/>
      <c r="D902" s="21"/>
      <c r="E902" s="21"/>
      <c r="F902" s="94"/>
      <c r="G902" s="95"/>
      <c r="H902" s="93"/>
      <c r="I902" s="20"/>
      <c r="J902" s="20"/>
    </row>
    <row r="903" spans="1:10" x14ac:dyDescent="0.35">
      <c r="A903" s="93"/>
      <c r="B903" s="21"/>
      <c r="C903" s="21"/>
      <c r="D903" s="21"/>
      <c r="E903" s="21"/>
      <c r="F903" s="94"/>
      <c r="G903" s="95"/>
      <c r="H903" s="93"/>
      <c r="I903" s="20"/>
      <c r="J903" s="20"/>
    </row>
    <row r="904" spans="1:10" x14ac:dyDescent="0.35">
      <c r="A904" s="93"/>
      <c r="B904" s="21"/>
      <c r="C904" s="21"/>
      <c r="D904" s="21"/>
      <c r="E904" s="21"/>
      <c r="F904" s="94"/>
      <c r="G904" s="95"/>
      <c r="H904" s="93"/>
      <c r="I904" s="20"/>
      <c r="J904" s="20"/>
    </row>
    <row r="905" spans="1:10" x14ac:dyDescent="0.35">
      <c r="A905" s="93"/>
      <c r="B905" s="21"/>
      <c r="C905" s="21"/>
      <c r="D905" s="21"/>
      <c r="E905" s="21"/>
      <c r="F905" s="94"/>
      <c r="G905" s="95"/>
      <c r="H905" s="93"/>
      <c r="I905" s="20"/>
      <c r="J905" s="20"/>
    </row>
    <row r="906" spans="1:10" x14ac:dyDescent="0.35">
      <c r="A906" s="93"/>
      <c r="B906" s="21"/>
      <c r="C906" s="21"/>
      <c r="D906" s="21"/>
      <c r="E906" s="21"/>
      <c r="F906" s="94"/>
      <c r="G906" s="95"/>
      <c r="H906" s="93"/>
      <c r="I906" s="20"/>
      <c r="J906" s="20"/>
    </row>
    <row r="907" spans="1:10" x14ac:dyDescent="0.35">
      <c r="A907" s="93"/>
      <c r="B907" s="21"/>
      <c r="C907" s="21"/>
      <c r="D907" s="21"/>
      <c r="E907" s="21"/>
      <c r="F907" s="94"/>
      <c r="G907" s="95"/>
      <c r="H907" s="93"/>
      <c r="I907" s="20"/>
      <c r="J907" s="20"/>
    </row>
    <row r="908" spans="1:10" x14ac:dyDescent="0.35">
      <c r="A908" s="93"/>
      <c r="B908" s="21"/>
      <c r="C908" s="21"/>
      <c r="D908" s="21"/>
      <c r="E908" s="21"/>
      <c r="F908" s="94"/>
      <c r="G908" s="95"/>
      <c r="H908" s="93"/>
      <c r="I908" s="20"/>
      <c r="J908" s="20"/>
    </row>
    <row r="909" spans="1:10" x14ac:dyDescent="0.35">
      <c r="A909" s="93"/>
      <c r="B909" s="21"/>
      <c r="C909" s="21"/>
      <c r="D909" s="21"/>
      <c r="E909" s="21"/>
      <c r="F909" s="94"/>
      <c r="G909" s="95"/>
      <c r="H909" s="93"/>
      <c r="I909" s="20"/>
      <c r="J909" s="20"/>
    </row>
    <row r="910" spans="1:10" x14ac:dyDescent="0.35">
      <c r="A910" s="93"/>
      <c r="B910" s="21"/>
      <c r="C910" s="21"/>
      <c r="D910" s="21"/>
      <c r="E910" s="21"/>
      <c r="F910" s="94"/>
      <c r="G910" s="95"/>
      <c r="H910" s="93"/>
      <c r="I910" s="20"/>
      <c r="J910" s="20"/>
    </row>
    <row r="911" spans="1:10" x14ac:dyDescent="0.35">
      <c r="A911" s="93"/>
      <c r="B911" s="21"/>
      <c r="C911" s="21"/>
      <c r="D911" s="21"/>
      <c r="E911" s="21"/>
      <c r="F911" s="94"/>
      <c r="G911" s="95"/>
      <c r="H911" s="93"/>
      <c r="I911" s="20"/>
      <c r="J911" s="20"/>
    </row>
    <row r="912" spans="1:10" x14ac:dyDescent="0.35">
      <c r="A912" s="93"/>
      <c r="B912" s="21"/>
      <c r="C912" s="21"/>
      <c r="D912" s="21"/>
      <c r="E912" s="21"/>
      <c r="F912" s="94"/>
      <c r="G912" s="95"/>
      <c r="H912" s="93"/>
      <c r="I912" s="20"/>
      <c r="J912" s="20"/>
    </row>
    <row r="913" spans="1:10" x14ac:dyDescent="0.35">
      <c r="A913" s="93"/>
      <c r="B913" s="21"/>
      <c r="C913" s="21"/>
      <c r="D913" s="21"/>
      <c r="E913" s="21"/>
      <c r="F913" s="94"/>
      <c r="G913" s="95"/>
      <c r="H913" s="93"/>
      <c r="I913" s="20"/>
      <c r="J913" s="20"/>
    </row>
    <row r="914" spans="1:10" x14ac:dyDescent="0.35">
      <c r="A914" s="93"/>
      <c r="B914" s="21"/>
      <c r="C914" s="21"/>
      <c r="D914" s="21"/>
      <c r="E914" s="21"/>
      <c r="F914" s="94"/>
      <c r="G914" s="95"/>
      <c r="H914" s="93"/>
      <c r="I914" s="20"/>
      <c r="J914" s="20"/>
    </row>
    <row r="915" spans="1:10" x14ac:dyDescent="0.35">
      <c r="A915" s="93"/>
      <c r="B915" s="21"/>
      <c r="C915" s="21"/>
      <c r="D915" s="21"/>
      <c r="E915" s="21"/>
      <c r="F915" s="94"/>
      <c r="G915" s="95"/>
      <c r="H915" s="93"/>
      <c r="I915" s="20"/>
      <c r="J915" s="20"/>
    </row>
    <row r="916" spans="1:10" x14ac:dyDescent="0.35">
      <c r="A916" s="93"/>
      <c r="B916" s="21"/>
      <c r="C916" s="21"/>
      <c r="D916" s="21"/>
      <c r="E916" s="21"/>
      <c r="F916" s="94"/>
      <c r="G916" s="95"/>
      <c r="H916" s="93"/>
      <c r="I916" s="20"/>
      <c r="J916" s="20"/>
    </row>
    <row r="917" spans="1:10" x14ac:dyDescent="0.35">
      <c r="A917" s="93"/>
      <c r="B917" s="21"/>
      <c r="C917" s="21"/>
      <c r="D917" s="21"/>
      <c r="E917" s="21"/>
      <c r="F917" s="94"/>
      <c r="G917" s="95"/>
      <c r="H917" s="93"/>
      <c r="I917" s="20"/>
      <c r="J917" s="20"/>
    </row>
    <row r="918" spans="1:10" x14ac:dyDescent="0.35">
      <c r="A918" s="93"/>
      <c r="B918" s="21"/>
      <c r="C918" s="21"/>
      <c r="D918" s="21"/>
      <c r="E918" s="21"/>
      <c r="F918" s="94"/>
      <c r="G918" s="95"/>
      <c r="H918" s="93"/>
      <c r="I918" s="20"/>
      <c r="J918" s="20"/>
    </row>
    <row r="919" spans="1:10" x14ac:dyDescent="0.35">
      <c r="A919" s="93"/>
      <c r="B919" s="21"/>
      <c r="C919" s="21"/>
      <c r="D919" s="21"/>
      <c r="E919" s="21"/>
      <c r="F919" s="94"/>
      <c r="G919" s="95"/>
      <c r="H919" s="93"/>
      <c r="I919" s="20"/>
      <c r="J919" s="20"/>
    </row>
    <row r="920" spans="1:10" x14ac:dyDescent="0.35">
      <c r="A920" s="93"/>
      <c r="B920" s="21"/>
      <c r="C920" s="21"/>
      <c r="D920" s="21"/>
      <c r="E920" s="21"/>
      <c r="F920" s="94"/>
      <c r="G920" s="95"/>
      <c r="H920" s="93"/>
      <c r="I920" s="20"/>
      <c r="J920" s="20"/>
    </row>
    <row r="921" spans="1:10" x14ac:dyDescent="0.35">
      <c r="A921" s="93"/>
      <c r="B921" s="21"/>
      <c r="C921" s="21"/>
      <c r="D921" s="21"/>
      <c r="E921" s="21"/>
      <c r="F921" s="94"/>
      <c r="G921" s="95"/>
      <c r="H921" s="93"/>
      <c r="I921" s="20"/>
      <c r="J921" s="20"/>
    </row>
    <row r="922" spans="1:10" x14ac:dyDescent="0.35">
      <c r="A922" s="93"/>
      <c r="B922" s="21"/>
      <c r="C922" s="21"/>
      <c r="D922" s="21"/>
      <c r="E922" s="21"/>
      <c r="F922" s="94"/>
      <c r="G922" s="95"/>
      <c r="H922" s="93"/>
      <c r="I922" s="20"/>
      <c r="J922" s="20"/>
    </row>
    <row r="923" spans="1:10" x14ac:dyDescent="0.35">
      <c r="A923" s="93"/>
      <c r="B923" s="21"/>
      <c r="C923" s="21"/>
      <c r="D923" s="21"/>
      <c r="E923" s="21"/>
      <c r="F923" s="94"/>
      <c r="G923" s="95"/>
      <c r="H923" s="93"/>
      <c r="I923" s="20"/>
      <c r="J923" s="20"/>
    </row>
    <row r="924" spans="1:10" x14ac:dyDescent="0.35">
      <c r="A924" s="93"/>
      <c r="B924" s="21"/>
      <c r="C924" s="21"/>
      <c r="D924" s="21"/>
      <c r="E924" s="21"/>
      <c r="F924" s="94"/>
      <c r="G924" s="95"/>
      <c r="H924" s="93"/>
      <c r="I924" s="20"/>
      <c r="J924" s="20"/>
    </row>
    <row r="925" spans="1:10" x14ac:dyDescent="0.35">
      <c r="A925" s="93"/>
      <c r="B925" s="21"/>
      <c r="C925" s="21"/>
      <c r="D925" s="21"/>
      <c r="E925" s="21"/>
      <c r="F925" s="94"/>
      <c r="G925" s="95"/>
      <c r="H925" s="93"/>
      <c r="I925" s="20"/>
      <c r="J925" s="20"/>
    </row>
    <row r="926" spans="1:10" x14ac:dyDescent="0.35">
      <c r="A926" s="93"/>
      <c r="B926" s="21"/>
      <c r="C926" s="21"/>
      <c r="D926" s="21"/>
      <c r="E926" s="21"/>
      <c r="F926" s="94"/>
      <c r="G926" s="95"/>
      <c r="H926" s="93"/>
      <c r="I926" s="20"/>
      <c r="J926" s="20"/>
    </row>
    <row r="927" spans="1:10" x14ac:dyDescent="0.35">
      <c r="A927" s="93"/>
      <c r="B927" s="21"/>
      <c r="C927" s="21"/>
      <c r="D927" s="21"/>
      <c r="E927" s="21"/>
      <c r="F927" s="94"/>
      <c r="G927" s="95"/>
      <c r="H927" s="93"/>
      <c r="I927" s="20"/>
      <c r="J927" s="20"/>
    </row>
    <row r="928" spans="1:10" x14ac:dyDescent="0.35">
      <c r="A928" s="93"/>
      <c r="B928" s="21"/>
      <c r="C928" s="21"/>
      <c r="D928" s="21"/>
      <c r="E928" s="21"/>
      <c r="F928" s="94"/>
      <c r="G928" s="95"/>
      <c r="H928" s="93"/>
      <c r="I928" s="20"/>
      <c r="J928" s="20"/>
    </row>
    <row r="929" spans="1:10" x14ac:dyDescent="0.35">
      <c r="A929" s="93"/>
      <c r="B929" s="21"/>
      <c r="C929" s="21"/>
      <c r="D929" s="21"/>
      <c r="E929" s="21"/>
      <c r="F929" s="94"/>
      <c r="G929" s="95"/>
      <c r="H929" s="93"/>
      <c r="I929" s="20"/>
      <c r="J929" s="20"/>
    </row>
    <row r="930" spans="1:10" x14ac:dyDescent="0.35">
      <c r="A930" s="93"/>
      <c r="B930" s="21"/>
      <c r="C930" s="21"/>
      <c r="D930" s="21"/>
      <c r="E930" s="21"/>
      <c r="F930" s="94"/>
      <c r="G930" s="95"/>
      <c r="H930" s="93"/>
      <c r="I930" s="20"/>
      <c r="J930" s="20"/>
    </row>
    <row r="931" spans="1:10" x14ac:dyDescent="0.35">
      <c r="A931" s="93"/>
      <c r="B931" s="21"/>
      <c r="C931" s="21"/>
      <c r="D931" s="21"/>
      <c r="E931" s="21"/>
      <c r="F931" s="94"/>
      <c r="G931" s="95"/>
      <c r="H931" s="93"/>
      <c r="I931" s="20"/>
      <c r="J931" s="20"/>
    </row>
    <row r="932" spans="1:10" x14ac:dyDescent="0.35">
      <c r="A932" s="93"/>
      <c r="B932" s="21"/>
      <c r="C932" s="21"/>
      <c r="D932" s="21"/>
      <c r="E932" s="21"/>
      <c r="F932" s="94"/>
      <c r="G932" s="95"/>
      <c r="H932" s="93"/>
      <c r="I932" s="20"/>
      <c r="J932" s="20"/>
    </row>
    <row r="933" spans="1:10" x14ac:dyDescent="0.35">
      <c r="A933" s="93"/>
      <c r="B933" s="21"/>
      <c r="C933" s="21"/>
      <c r="D933" s="21"/>
      <c r="E933" s="21"/>
      <c r="F933" s="94"/>
      <c r="G933" s="95"/>
      <c r="H933" s="93"/>
      <c r="I933" s="20"/>
      <c r="J933" s="20"/>
    </row>
    <row r="934" spans="1:10" x14ac:dyDescent="0.35">
      <c r="A934" s="93"/>
      <c r="B934" s="21"/>
      <c r="C934" s="21"/>
      <c r="D934" s="21"/>
      <c r="E934" s="21"/>
      <c r="F934" s="94"/>
      <c r="G934" s="95"/>
      <c r="H934" s="93"/>
      <c r="I934" s="20"/>
      <c r="J934" s="20"/>
    </row>
    <row r="935" spans="1:10" x14ac:dyDescent="0.35">
      <c r="A935" s="93"/>
      <c r="B935" s="21"/>
      <c r="C935" s="21"/>
      <c r="D935" s="21"/>
      <c r="E935" s="21"/>
      <c r="F935" s="94"/>
      <c r="G935" s="95"/>
      <c r="H935" s="93"/>
      <c r="I935" s="20"/>
      <c r="J935" s="20"/>
    </row>
    <row r="936" spans="1:10" x14ac:dyDescent="0.35">
      <c r="A936" s="93"/>
      <c r="B936" s="21"/>
      <c r="C936" s="21"/>
      <c r="D936" s="21"/>
      <c r="E936" s="21"/>
      <c r="F936" s="94"/>
      <c r="G936" s="95"/>
      <c r="H936" s="93"/>
      <c r="I936" s="20"/>
      <c r="J936" s="20"/>
    </row>
    <row r="937" spans="1:10" x14ac:dyDescent="0.35">
      <c r="A937" s="93"/>
      <c r="B937" s="21"/>
      <c r="C937" s="21"/>
      <c r="D937" s="21"/>
      <c r="E937" s="21"/>
      <c r="F937" s="94"/>
      <c r="G937" s="95"/>
      <c r="H937" s="93"/>
      <c r="I937" s="20"/>
      <c r="J937" s="20"/>
    </row>
    <row r="938" spans="1:10" x14ac:dyDescent="0.35">
      <c r="A938" s="93"/>
      <c r="B938" s="21"/>
      <c r="C938" s="21"/>
      <c r="D938" s="21"/>
      <c r="E938" s="21"/>
      <c r="F938" s="94"/>
      <c r="G938" s="95"/>
      <c r="H938" s="93"/>
      <c r="I938" s="20"/>
      <c r="J938" s="20"/>
    </row>
    <row r="939" spans="1:10" x14ac:dyDescent="0.35">
      <c r="A939" s="93"/>
      <c r="B939" s="21"/>
      <c r="C939" s="21"/>
      <c r="D939" s="21"/>
      <c r="E939" s="21"/>
      <c r="F939" s="94"/>
      <c r="G939" s="95"/>
      <c r="H939" s="93"/>
      <c r="I939" s="20"/>
      <c r="J939" s="20"/>
    </row>
    <row r="940" spans="1:10" x14ac:dyDescent="0.35">
      <c r="A940" s="93"/>
      <c r="B940" s="21"/>
      <c r="C940" s="21"/>
      <c r="D940" s="21"/>
      <c r="E940" s="21"/>
      <c r="F940" s="94"/>
      <c r="G940" s="95"/>
      <c r="H940" s="93"/>
      <c r="I940" s="20"/>
      <c r="J940" s="20"/>
    </row>
    <row r="941" spans="1:10" x14ac:dyDescent="0.35">
      <c r="A941" s="93"/>
      <c r="B941" s="21"/>
      <c r="C941" s="21"/>
      <c r="D941" s="21"/>
      <c r="E941" s="21"/>
      <c r="F941" s="94"/>
      <c r="G941" s="95"/>
      <c r="H941" s="93"/>
      <c r="I941" s="20"/>
      <c r="J941" s="20"/>
    </row>
    <row r="942" spans="1:10" x14ac:dyDescent="0.35">
      <c r="A942" s="93"/>
      <c r="B942" s="21"/>
      <c r="C942" s="21"/>
      <c r="D942" s="21"/>
      <c r="E942" s="21"/>
      <c r="F942" s="94"/>
      <c r="G942" s="95"/>
      <c r="H942" s="93"/>
      <c r="I942" s="20"/>
      <c r="J942" s="20"/>
    </row>
    <row r="943" spans="1:10" x14ac:dyDescent="0.35">
      <c r="A943" s="93"/>
      <c r="B943" s="21"/>
      <c r="C943" s="21"/>
      <c r="D943" s="21"/>
      <c r="E943" s="21"/>
      <c r="F943" s="94"/>
      <c r="G943" s="95"/>
      <c r="H943" s="93"/>
      <c r="I943" s="20"/>
      <c r="J943" s="20"/>
    </row>
    <row r="944" spans="1:10" x14ac:dyDescent="0.35">
      <c r="A944" s="93"/>
      <c r="B944" s="21"/>
      <c r="C944" s="21"/>
      <c r="D944" s="21"/>
      <c r="E944" s="21"/>
      <c r="F944" s="94"/>
      <c r="G944" s="95"/>
      <c r="H944" s="93"/>
      <c r="I944" s="20"/>
      <c r="J944" s="20"/>
    </row>
    <row r="945" spans="1:10" x14ac:dyDescent="0.35">
      <c r="A945" s="93"/>
      <c r="B945" s="21"/>
      <c r="C945" s="21"/>
      <c r="D945" s="21"/>
      <c r="E945" s="21"/>
      <c r="F945" s="94"/>
      <c r="G945" s="95"/>
      <c r="H945" s="93"/>
      <c r="I945" s="20"/>
      <c r="J945" s="20"/>
    </row>
    <row r="946" spans="1:10" x14ac:dyDescent="0.35">
      <c r="A946" s="93"/>
      <c r="B946" s="21"/>
      <c r="C946" s="21"/>
      <c r="D946" s="21"/>
      <c r="E946" s="21"/>
      <c r="F946" s="94"/>
      <c r="G946" s="95"/>
      <c r="H946" s="93"/>
      <c r="I946" s="20"/>
      <c r="J946" s="20"/>
    </row>
    <row r="947" spans="1:10" x14ac:dyDescent="0.35">
      <c r="A947" s="93"/>
      <c r="B947" s="21"/>
      <c r="C947" s="21"/>
      <c r="D947" s="21"/>
      <c r="E947" s="21"/>
      <c r="F947" s="94"/>
      <c r="G947" s="95"/>
      <c r="H947" s="93"/>
      <c r="I947" s="20"/>
      <c r="J947" s="20"/>
    </row>
    <row r="948" spans="1:10" x14ac:dyDescent="0.35">
      <c r="A948" s="93"/>
      <c r="B948" s="21"/>
      <c r="C948" s="21"/>
      <c r="D948" s="21"/>
      <c r="E948" s="21"/>
      <c r="F948" s="94"/>
      <c r="G948" s="95"/>
      <c r="H948" s="93"/>
      <c r="I948" s="20"/>
      <c r="J948" s="20"/>
    </row>
    <row r="949" spans="1:10" x14ac:dyDescent="0.35">
      <c r="A949" s="93"/>
      <c r="B949" s="21"/>
      <c r="C949" s="21"/>
      <c r="D949" s="21"/>
      <c r="E949" s="21"/>
      <c r="F949" s="94"/>
      <c r="G949" s="95"/>
      <c r="H949" s="93"/>
      <c r="I949" s="20"/>
      <c r="J949" s="20"/>
    </row>
    <row r="950" spans="1:10" x14ac:dyDescent="0.35">
      <c r="A950" s="93"/>
      <c r="B950" s="21"/>
      <c r="C950" s="21"/>
      <c r="D950" s="21"/>
      <c r="E950" s="21"/>
      <c r="F950" s="94"/>
      <c r="G950" s="95"/>
      <c r="H950" s="93"/>
      <c r="I950" s="20"/>
      <c r="J950" s="20"/>
    </row>
    <row r="951" spans="1:10" x14ac:dyDescent="0.35">
      <c r="A951" s="93"/>
      <c r="B951" s="21"/>
      <c r="C951" s="21"/>
      <c r="D951" s="21"/>
      <c r="E951" s="21"/>
      <c r="F951" s="94"/>
      <c r="G951" s="95"/>
      <c r="H951" s="93"/>
      <c r="I951" s="20"/>
      <c r="J951" s="20"/>
    </row>
    <row r="952" spans="1:10" x14ac:dyDescent="0.35">
      <c r="A952" s="93"/>
      <c r="B952" s="21"/>
      <c r="C952" s="21"/>
      <c r="D952" s="21"/>
      <c r="E952" s="21"/>
      <c r="F952" s="94"/>
      <c r="G952" s="95"/>
      <c r="H952" s="93"/>
      <c r="I952" s="20"/>
      <c r="J952" s="20"/>
    </row>
    <row r="953" spans="1:10" x14ac:dyDescent="0.35">
      <c r="A953" s="93"/>
      <c r="B953" s="21"/>
      <c r="C953" s="21"/>
      <c r="D953" s="21"/>
      <c r="E953" s="21"/>
      <c r="F953" s="94"/>
      <c r="G953" s="95"/>
      <c r="H953" s="93"/>
      <c r="I953" s="20"/>
      <c r="J953" s="20"/>
    </row>
    <row r="954" spans="1:10" x14ac:dyDescent="0.35">
      <c r="A954" s="93"/>
      <c r="B954" s="21"/>
      <c r="C954" s="21"/>
      <c r="D954" s="21"/>
      <c r="E954" s="21"/>
      <c r="F954" s="94"/>
      <c r="G954" s="95"/>
      <c r="H954" s="93"/>
      <c r="I954" s="20"/>
      <c r="J954" s="20"/>
    </row>
    <row r="955" spans="1:10" x14ac:dyDescent="0.35">
      <c r="A955" s="93"/>
      <c r="B955" s="21"/>
      <c r="C955" s="21"/>
      <c r="D955" s="21"/>
      <c r="E955" s="21"/>
      <c r="F955" s="94"/>
      <c r="G955" s="95"/>
      <c r="H955" s="93"/>
      <c r="I955" s="20"/>
      <c r="J955" s="20"/>
    </row>
    <row r="956" spans="1:10" x14ac:dyDescent="0.35">
      <c r="A956" s="93"/>
      <c r="B956" s="21"/>
      <c r="C956" s="21"/>
      <c r="D956" s="21"/>
      <c r="E956" s="21"/>
      <c r="F956" s="94"/>
      <c r="G956" s="95"/>
      <c r="H956" s="93"/>
      <c r="I956" s="20"/>
      <c r="J956" s="20"/>
    </row>
    <row r="957" spans="1:10" x14ac:dyDescent="0.35">
      <c r="A957" s="93"/>
      <c r="B957" s="21"/>
      <c r="C957" s="21"/>
      <c r="D957" s="21"/>
      <c r="E957" s="21"/>
      <c r="F957" s="94"/>
      <c r="G957" s="95"/>
      <c r="H957" s="93"/>
      <c r="I957" s="20"/>
      <c r="J957" s="20"/>
    </row>
    <row r="958" spans="1:10" x14ac:dyDescent="0.35">
      <c r="A958" s="93"/>
      <c r="B958" s="21"/>
      <c r="C958" s="21"/>
      <c r="D958" s="21"/>
      <c r="E958" s="21"/>
      <c r="F958" s="94"/>
      <c r="G958" s="95"/>
      <c r="H958" s="93"/>
      <c r="I958" s="20"/>
      <c r="J958" s="20"/>
    </row>
    <row r="959" spans="1:10" x14ac:dyDescent="0.35">
      <c r="A959" s="93"/>
      <c r="B959" s="21"/>
      <c r="C959" s="21"/>
      <c r="D959" s="21"/>
      <c r="E959" s="21"/>
      <c r="F959" s="94"/>
      <c r="G959" s="95"/>
      <c r="H959" s="93"/>
      <c r="I959" s="20"/>
      <c r="J959" s="20"/>
    </row>
    <row r="960" spans="1:10" x14ac:dyDescent="0.35">
      <c r="A960" s="93"/>
      <c r="B960" s="21"/>
      <c r="C960" s="21"/>
      <c r="D960" s="21"/>
      <c r="E960" s="21"/>
      <c r="F960" s="94"/>
      <c r="G960" s="95"/>
      <c r="H960" s="93"/>
      <c r="I960" s="20"/>
      <c r="J960" s="20"/>
    </row>
    <row r="961" spans="1:10" x14ac:dyDescent="0.35">
      <c r="A961" s="93"/>
      <c r="B961" s="21"/>
      <c r="C961" s="21"/>
      <c r="D961" s="21"/>
      <c r="E961" s="21"/>
      <c r="F961" s="94"/>
      <c r="G961" s="95"/>
      <c r="H961" s="93"/>
      <c r="I961" s="20"/>
      <c r="J961" s="20"/>
    </row>
    <row r="962" spans="1:10" x14ac:dyDescent="0.35">
      <c r="A962" s="93"/>
      <c r="B962" s="21"/>
      <c r="C962" s="21"/>
      <c r="D962" s="21"/>
      <c r="E962" s="21"/>
      <c r="F962" s="94"/>
      <c r="G962" s="95"/>
      <c r="H962" s="93"/>
      <c r="I962" s="20"/>
      <c r="J962" s="20"/>
    </row>
    <row r="963" spans="1:10" x14ac:dyDescent="0.35">
      <c r="A963" s="93"/>
      <c r="B963" s="21"/>
      <c r="C963" s="21"/>
      <c r="D963" s="21"/>
      <c r="E963" s="21"/>
      <c r="F963" s="94"/>
      <c r="G963" s="95"/>
      <c r="H963" s="93"/>
      <c r="I963" s="20"/>
      <c r="J963" s="20"/>
    </row>
    <row r="964" spans="1:10" x14ac:dyDescent="0.35">
      <c r="A964" s="93"/>
      <c r="B964" s="21"/>
      <c r="C964" s="21"/>
      <c r="D964" s="21"/>
      <c r="E964" s="21"/>
      <c r="F964" s="94"/>
      <c r="G964" s="95"/>
      <c r="H964" s="93"/>
      <c r="I964" s="20"/>
      <c r="J964" s="20"/>
    </row>
    <row r="965" spans="1:10" x14ac:dyDescent="0.35">
      <c r="A965" s="93"/>
      <c r="B965" s="21"/>
      <c r="C965" s="21"/>
      <c r="D965" s="21"/>
      <c r="E965" s="21"/>
      <c r="F965" s="94"/>
      <c r="G965" s="95"/>
      <c r="H965" s="93"/>
      <c r="I965" s="20"/>
      <c r="J965" s="20"/>
    </row>
    <row r="966" spans="1:10" x14ac:dyDescent="0.35">
      <c r="A966" s="93"/>
      <c r="B966" s="21"/>
      <c r="C966" s="21"/>
      <c r="D966" s="21"/>
      <c r="E966" s="21"/>
      <c r="F966" s="94"/>
      <c r="G966" s="95"/>
      <c r="H966" s="93"/>
      <c r="I966" s="20"/>
      <c r="J966" s="20"/>
    </row>
    <row r="967" spans="1:10" x14ac:dyDescent="0.35">
      <c r="A967" s="93"/>
      <c r="B967" s="21"/>
      <c r="C967" s="21"/>
      <c r="D967" s="21"/>
      <c r="E967" s="21"/>
      <c r="F967" s="94"/>
      <c r="G967" s="95"/>
      <c r="H967" s="93"/>
      <c r="I967" s="20"/>
      <c r="J967" s="20"/>
    </row>
    <row r="968" spans="1:10" x14ac:dyDescent="0.35">
      <c r="A968" s="93"/>
      <c r="B968" s="21"/>
      <c r="C968" s="21"/>
      <c r="D968" s="21"/>
      <c r="E968" s="21"/>
      <c r="F968" s="94"/>
      <c r="G968" s="95"/>
      <c r="H968" s="93"/>
      <c r="I968" s="20"/>
      <c r="J968" s="20"/>
    </row>
    <row r="969" spans="1:10" x14ac:dyDescent="0.35">
      <c r="A969" s="93"/>
      <c r="B969" s="21"/>
      <c r="C969" s="21"/>
      <c r="D969" s="21"/>
      <c r="E969" s="21"/>
      <c r="F969" s="94"/>
      <c r="G969" s="95"/>
      <c r="H969" s="93"/>
      <c r="I969" s="20"/>
      <c r="J969" s="20"/>
    </row>
    <row r="970" spans="1:10" x14ac:dyDescent="0.35">
      <c r="A970" s="93"/>
      <c r="B970" s="21"/>
      <c r="C970" s="21"/>
      <c r="D970" s="21"/>
      <c r="E970" s="21"/>
      <c r="F970" s="94"/>
      <c r="G970" s="95"/>
      <c r="H970" s="93"/>
      <c r="I970" s="20"/>
      <c r="J970" s="20"/>
    </row>
    <row r="971" spans="1:10" x14ac:dyDescent="0.35">
      <c r="A971" s="93"/>
      <c r="B971" s="21"/>
      <c r="C971" s="21"/>
      <c r="D971" s="21"/>
      <c r="E971" s="21"/>
      <c r="F971" s="94"/>
      <c r="G971" s="95"/>
      <c r="H971" s="93"/>
      <c r="I971" s="20"/>
      <c r="J971" s="20"/>
    </row>
    <row r="972" spans="1:10" x14ac:dyDescent="0.35">
      <c r="A972" s="93"/>
      <c r="B972" s="21"/>
      <c r="C972" s="21"/>
      <c r="D972" s="21"/>
      <c r="E972" s="21"/>
      <c r="F972" s="94"/>
      <c r="G972" s="95"/>
      <c r="H972" s="93"/>
      <c r="I972" s="20"/>
      <c r="J972" s="20"/>
    </row>
    <row r="973" spans="1:10" x14ac:dyDescent="0.35">
      <c r="A973" s="93"/>
      <c r="B973" s="21"/>
      <c r="C973" s="21"/>
      <c r="D973" s="21"/>
      <c r="E973" s="21"/>
      <c r="F973" s="94"/>
      <c r="G973" s="95"/>
      <c r="H973" s="93"/>
      <c r="I973" s="20"/>
      <c r="J973" s="20"/>
    </row>
    <row r="974" spans="1:10" x14ac:dyDescent="0.35">
      <c r="A974" s="93"/>
      <c r="B974" s="21"/>
      <c r="C974" s="21"/>
      <c r="D974" s="21"/>
      <c r="E974" s="21"/>
      <c r="F974" s="94"/>
      <c r="G974" s="95"/>
      <c r="H974" s="93"/>
      <c r="I974" s="20"/>
      <c r="J974" s="20"/>
    </row>
    <row r="975" spans="1:10" x14ac:dyDescent="0.35">
      <c r="A975" s="93"/>
      <c r="B975" s="21"/>
      <c r="C975" s="21"/>
      <c r="D975" s="21"/>
      <c r="E975" s="21"/>
      <c r="F975" s="94"/>
      <c r="G975" s="95"/>
      <c r="H975" s="93"/>
      <c r="I975" s="20"/>
      <c r="J975" s="20"/>
    </row>
    <row r="976" spans="1:10" x14ac:dyDescent="0.35">
      <c r="A976" s="93"/>
      <c r="B976" s="21"/>
      <c r="C976" s="21"/>
      <c r="D976" s="21"/>
      <c r="E976" s="21"/>
      <c r="F976" s="94"/>
      <c r="G976" s="95"/>
      <c r="H976" s="93"/>
      <c r="I976" s="20"/>
      <c r="J976" s="20"/>
    </row>
    <row r="977" spans="1:10" x14ac:dyDescent="0.35">
      <c r="A977" s="93"/>
      <c r="B977" s="21"/>
      <c r="C977" s="21"/>
      <c r="D977" s="21"/>
      <c r="E977" s="21"/>
      <c r="F977" s="94"/>
      <c r="G977" s="95"/>
      <c r="H977" s="93"/>
      <c r="I977" s="20"/>
      <c r="J977" s="20"/>
    </row>
    <row r="978" spans="1:10" x14ac:dyDescent="0.35">
      <c r="A978" s="93"/>
      <c r="B978" s="21"/>
      <c r="C978" s="21"/>
      <c r="D978" s="21"/>
      <c r="E978" s="21"/>
      <c r="F978" s="94"/>
      <c r="G978" s="95"/>
      <c r="H978" s="93"/>
      <c r="I978" s="20"/>
      <c r="J978" s="20"/>
    </row>
    <row r="979" spans="1:10" x14ac:dyDescent="0.35">
      <c r="A979" s="93"/>
      <c r="B979" s="21"/>
      <c r="C979" s="21"/>
      <c r="D979" s="21"/>
      <c r="E979" s="21"/>
      <c r="F979" s="94"/>
      <c r="G979" s="95"/>
      <c r="H979" s="93"/>
      <c r="I979" s="20"/>
      <c r="J979" s="20"/>
    </row>
    <row r="980" spans="1:10" x14ac:dyDescent="0.35">
      <c r="A980" s="93"/>
      <c r="B980" s="21"/>
      <c r="C980" s="21"/>
      <c r="D980" s="21"/>
      <c r="E980" s="21"/>
      <c r="F980" s="94"/>
      <c r="G980" s="95"/>
      <c r="H980" s="93"/>
      <c r="I980" s="20"/>
      <c r="J980" s="20"/>
    </row>
    <row r="981" spans="1:10" x14ac:dyDescent="0.35">
      <c r="A981" s="93"/>
      <c r="B981" s="21"/>
      <c r="C981" s="21"/>
      <c r="D981" s="21"/>
      <c r="E981" s="21"/>
      <c r="F981" s="94"/>
      <c r="G981" s="95"/>
      <c r="H981" s="93"/>
      <c r="I981" s="20"/>
      <c r="J981" s="20"/>
    </row>
    <row r="982" spans="1:10" x14ac:dyDescent="0.35">
      <c r="A982" s="93"/>
      <c r="B982" s="21"/>
      <c r="C982" s="21"/>
      <c r="D982" s="21"/>
      <c r="E982" s="21"/>
      <c r="F982" s="94"/>
      <c r="G982" s="95"/>
      <c r="H982" s="93"/>
      <c r="I982" s="20"/>
      <c r="J982" s="20"/>
    </row>
    <row r="983" spans="1:10" x14ac:dyDescent="0.35">
      <c r="A983" s="93"/>
      <c r="B983" s="21"/>
      <c r="C983" s="21"/>
      <c r="D983" s="21"/>
      <c r="E983" s="21"/>
      <c r="F983" s="94"/>
      <c r="G983" s="95"/>
      <c r="H983" s="93"/>
      <c r="I983" s="20"/>
      <c r="J983" s="20"/>
    </row>
    <row r="984" spans="1:10" x14ac:dyDescent="0.35">
      <c r="A984" s="93"/>
      <c r="B984" s="21"/>
      <c r="C984" s="21"/>
      <c r="D984" s="21"/>
      <c r="E984" s="21"/>
      <c r="F984" s="94"/>
      <c r="G984" s="95"/>
      <c r="H984" s="93"/>
      <c r="I984" s="20"/>
      <c r="J984" s="20"/>
    </row>
    <row r="985" spans="1:10" x14ac:dyDescent="0.35">
      <c r="A985" s="93"/>
      <c r="B985" s="21"/>
      <c r="C985" s="21"/>
      <c r="D985" s="21"/>
      <c r="E985" s="21"/>
      <c r="F985" s="94"/>
      <c r="G985" s="95"/>
      <c r="H985" s="93"/>
      <c r="I985" s="20"/>
      <c r="J985" s="20"/>
    </row>
    <row r="986" spans="1:10" x14ac:dyDescent="0.35">
      <c r="A986" s="93"/>
      <c r="B986" s="21"/>
      <c r="C986" s="21"/>
      <c r="D986" s="21"/>
      <c r="E986" s="21"/>
      <c r="F986" s="94"/>
      <c r="G986" s="95"/>
      <c r="H986" s="93"/>
      <c r="I986" s="20"/>
      <c r="J986" s="20"/>
    </row>
    <row r="987" spans="1:10" x14ac:dyDescent="0.35">
      <c r="A987" s="93"/>
      <c r="B987" s="21"/>
      <c r="C987" s="21"/>
      <c r="D987" s="21"/>
      <c r="E987" s="21"/>
      <c r="F987" s="94"/>
      <c r="G987" s="95"/>
      <c r="H987" s="93"/>
      <c r="I987" s="20"/>
      <c r="J987" s="20"/>
    </row>
    <row r="988" spans="1:10" x14ac:dyDescent="0.35">
      <c r="A988" s="93"/>
      <c r="B988" s="21"/>
      <c r="C988" s="21"/>
      <c r="D988" s="21"/>
      <c r="E988" s="21"/>
      <c r="F988" s="94"/>
      <c r="G988" s="95"/>
      <c r="H988" s="93"/>
      <c r="I988" s="20"/>
      <c r="J988" s="20"/>
    </row>
    <row r="989" spans="1:10" x14ac:dyDescent="0.35">
      <c r="A989" s="93"/>
      <c r="B989" s="21"/>
      <c r="C989" s="21"/>
      <c r="D989" s="21"/>
      <c r="E989" s="21"/>
      <c r="F989" s="94"/>
      <c r="G989" s="95"/>
      <c r="H989" s="93"/>
      <c r="I989" s="20"/>
      <c r="J989" s="20"/>
    </row>
    <row r="990" spans="1:10" x14ac:dyDescent="0.35">
      <c r="A990" s="93"/>
      <c r="B990" s="21"/>
      <c r="C990" s="21"/>
      <c r="D990" s="21"/>
      <c r="E990" s="21"/>
      <c r="F990" s="94"/>
      <c r="G990" s="95"/>
      <c r="H990" s="93"/>
      <c r="I990" s="20"/>
      <c r="J990" s="20"/>
    </row>
    <row r="991" spans="1:10" x14ac:dyDescent="0.35">
      <c r="A991" s="93"/>
      <c r="B991" s="21"/>
      <c r="C991" s="21"/>
      <c r="D991" s="21"/>
      <c r="E991" s="21"/>
      <c r="F991" s="94"/>
      <c r="G991" s="95"/>
      <c r="H991" s="93"/>
      <c r="I991" s="20"/>
      <c r="J991" s="20"/>
    </row>
    <row r="992" spans="1:10" x14ac:dyDescent="0.35">
      <c r="A992" s="93"/>
      <c r="B992" s="21"/>
      <c r="C992" s="21"/>
      <c r="D992" s="21"/>
      <c r="E992" s="21"/>
      <c r="F992" s="94"/>
      <c r="G992" s="95"/>
      <c r="H992" s="93"/>
      <c r="I992" s="20"/>
      <c r="J992" s="20"/>
    </row>
    <row r="993" spans="1:10" x14ac:dyDescent="0.35">
      <c r="A993" s="93"/>
      <c r="B993" s="21"/>
      <c r="C993" s="21"/>
      <c r="D993" s="21"/>
      <c r="E993" s="21"/>
      <c r="F993" s="94"/>
      <c r="G993" s="95"/>
      <c r="H993" s="93"/>
      <c r="I993" s="20"/>
      <c r="J993" s="20"/>
    </row>
    <row r="994" spans="1:10" x14ac:dyDescent="0.35">
      <c r="A994" s="93"/>
      <c r="B994" s="21"/>
      <c r="C994" s="21"/>
      <c r="D994" s="21"/>
      <c r="E994" s="21"/>
      <c r="F994" s="94"/>
      <c r="G994" s="95"/>
      <c r="H994" s="93"/>
      <c r="I994" s="20"/>
      <c r="J994" s="20"/>
    </row>
    <row r="995" spans="1:10" x14ac:dyDescent="0.35">
      <c r="A995" s="93"/>
      <c r="B995" s="21"/>
      <c r="C995" s="21"/>
      <c r="D995" s="21"/>
      <c r="E995" s="21"/>
      <c r="F995" s="94"/>
      <c r="G995" s="95"/>
      <c r="H995" s="93"/>
      <c r="I995" s="20"/>
      <c r="J995" s="20"/>
    </row>
    <row r="996" spans="1:10" x14ac:dyDescent="0.35">
      <c r="A996" s="93"/>
      <c r="B996" s="21"/>
      <c r="C996" s="21"/>
      <c r="D996" s="21"/>
      <c r="E996" s="21"/>
      <c r="F996" s="94"/>
      <c r="G996" s="95"/>
      <c r="H996" s="93"/>
      <c r="I996" s="20"/>
      <c r="J996" s="20"/>
    </row>
    <row r="997" spans="1:10" x14ac:dyDescent="0.35">
      <c r="A997" s="93"/>
      <c r="B997" s="21"/>
      <c r="C997" s="21"/>
      <c r="D997" s="21"/>
      <c r="E997" s="21"/>
      <c r="F997" s="94"/>
      <c r="G997" s="95"/>
      <c r="H997" s="93"/>
      <c r="I997" s="20"/>
      <c r="J997" s="20"/>
    </row>
    <row r="998" spans="1:10" x14ac:dyDescent="0.35">
      <c r="A998" s="93"/>
      <c r="B998" s="21"/>
      <c r="C998" s="21"/>
      <c r="D998" s="21"/>
      <c r="E998" s="21"/>
      <c r="F998" s="94"/>
      <c r="G998" s="95"/>
      <c r="H998" s="93"/>
      <c r="I998" s="20"/>
      <c r="J998" s="20"/>
    </row>
    <row r="999" spans="1:10" x14ac:dyDescent="0.35">
      <c r="A999" s="93"/>
      <c r="B999" s="21"/>
      <c r="C999" s="21"/>
      <c r="D999" s="21"/>
      <c r="E999" s="21"/>
      <c r="F999" s="94"/>
      <c r="G999" s="95"/>
      <c r="H999" s="93"/>
      <c r="I999" s="20"/>
      <c r="J999" s="20"/>
    </row>
    <row r="1000" spans="1:10" x14ac:dyDescent="0.35">
      <c r="A1000" s="93"/>
      <c r="B1000" s="21"/>
      <c r="C1000" s="21"/>
      <c r="D1000" s="21"/>
      <c r="E1000" s="21"/>
      <c r="F1000" s="94"/>
      <c r="G1000" s="95"/>
      <c r="H1000" s="93"/>
      <c r="I1000" s="20"/>
      <c r="J1000" s="20"/>
    </row>
    <row r="1001" spans="1:10" x14ac:dyDescent="0.35">
      <c r="A1001" s="93"/>
      <c r="B1001" s="21"/>
      <c r="C1001" s="21"/>
      <c r="D1001" s="21"/>
      <c r="E1001" s="21"/>
      <c r="F1001" s="94"/>
      <c r="G1001" s="95"/>
      <c r="H1001" s="93"/>
      <c r="I1001" s="20"/>
      <c r="J1001" s="20"/>
    </row>
    <row r="1002" spans="1:10" x14ac:dyDescent="0.35">
      <c r="A1002" s="93"/>
      <c r="B1002" s="21"/>
      <c r="C1002" s="21"/>
      <c r="D1002" s="21"/>
      <c r="E1002" s="21"/>
      <c r="F1002" s="94"/>
      <c r="G1002" s="95"/>
      <c r="H1002" s="93"/>
      <c r="I1002" s="20"/>
      <c r="J1002" s="20"/>
    </row>
    <row r="1003" spans="1:10" x14ac:dyDescent="0.35">
      <c r="A1003" s="93"/>
      <c r="B1003" s="21"/>
      <c r="C1003" s="21"/>
      <c r="D1003" s="21"/>
      <c r="E1003" s="21"/>
      <c r="F1003" s="94"/>
      <c r="G1003" s="95"/>
      <c r="H1003" s="93"/>
      <c r="I1003" s="20"/>
      <c r="J1003" s="20"/>
    </row>
    <row r="1004" spans="1:10" x14ac:dyDescent="0.35">
      <c r="A1004" s="93"/>
      <c r="B1004" s="21"/>
      <c r="C1004" s="21"/>
      <c r="D1004" s="21"/>
      <c r="E1004" s="21"/>
      <c r="F1004" s="94"/>
      <c r="G1004" s="95"/>
      <c r="H1004" s="93"/>
      <c r="I1004" s="20"/>
      <c r="J1004" s="20"/>
    </row>
    <row r="1005" spans="1:10" x14ac:dyDescent="0.35">
      <c r="A1005" s="93"/>
      <c r="B1005" s="21"/>
      <c r="C1005" s="21"/>
      <c r="D1005" s="21"/>
      <c r="E1005" s="21"/>
      <c r="F1005" s="94"/>
      <c r="G1005" s="95"/>
      <c r="H1005" s="93"/>
      <c r="I1005" s="20"/>
      <c r="J1005" s="20"/>
    </row>
    <row r="1006" spans="1:10" x14ac:dyDescent="0.35">
      <c r="A1006" s="93"/>
      <c r="B1006" s="21"/>
      <c r="C1006" s="21"/>
      <c r="D1006" s="21"/>
      <c r="E1006" s="21"/>
      <c r="F1006" s="94"/>
      <c r="G1006" s="95"/>
      <c r="H1006" s="93"/>
      <c r="I1006" s="20"/>
      <c r="J1006" s="20"/>
    </row>
    <row r="1007" spans="1:10" x14ac:dyDescent="0.35">
      <c r="A1007" s="93"/>
      <c r="B1007" s="21"/>
      <c r="C1007" s="21"/>
      <c r="D1007" s="21"/>
      <c r="E1007" s="21"/>
      <c r="F1007" s="94"/>
      <c r="G1007" s="95"/>
      <c r="H1007" s="93"/>
      <c r="I1007" s="20"/>
      <c r="J1007" s="20"/>
    </row>
    <row r="1008" spans="1:10" x14ac:dyDescent="0.35">
      <c r="A1008" s="93"/>
      <c r="B1008" s="21"/>
      <c r="C1008" s="21"/>
      <c r="D1008" s="21"/>
      <c r="E1008" s="21"/>
      <c r="F1008" s="94"/>
      <c r="G1008" s="95"/>
      <c r="H1008" s="93"/>
      <c r="I1008" s="20"/>
      <c r="J1008" s="20"/>
    </row>
    <row r="1009" spans="1:10" x14ac:dyDescent="0.35">
      <c r="A1009" s="93"/>
      <c r="B1009" s="21"/>
      <c r="C1009" s="21"/>
      <c r="D1009" s="21"/>
      <c r="E1009" s="21"/>
      <c r="F1009" s="94"/>
      <c r="G1009" s="95"/>
      <c r="H1009" s="93"/>
      <c r="I1009" s="20"/>
      <c r="J1009" s="20"/>
    </row>
    <row r="1010" spans="1:10" x14ac:dyDescent="0.35">
      <c r="A1010" s="93"/>
      <c r="B1010" s="21"/>
      <c r="C1010" s="21"/>
      <c r="D1010" s="21"/>
      <c r="E1010" s="21"/>
      <c r="F1010" s="94"/>
      <c r="G1010" s="95"/>
      <c r="H1010" s="93"/>
      <c r="I1010" s="20"/>
      <c r="J1010" s="20"/>
    </row>
    <row r="1011" spans="1:10" x14ac:dyDescent="0.35">
      <c r="A1011" s="93"/>
      <c r="B1011" s="21"/>
      <c r="C1011" s="21"/>
      <c r="D1011" s="21"/>
      <c r="E1011" s="21"/>
      <c r="F1011" s="94"/>
      <c r="G1011" s="95"/>
      <c r="H1011" s="93"/>
      <c r="I1011" s="20"/>
      <c r="J1011" s="20"/>
    </row>
    <row r="1012" spans="1:10" x14ac:dyDescent="0.35">
      <c r="A1012" s="93"/>
      <c r="B1012" s="21"/>
      <c r="C1012" s="21"/>
      <c r="D1012" s="21"/>
      <c r="E1012" s="21"/>
      <c r="F1012" s="94"/>
      <c r="G1012" s="95"/>
      <c r="H1012" s="93"/>
      <c r="I1012" s="20"/>
      <c r="J1012" s="20"/>
    </row>
    <row r="1013" spans="1:10" x14ac:dyDescent="0.35">
      <c r="A1013" s="93"/>
      <c r="B1013" s="21"/>
      <c r="C1013" s="21"/>
      <c r="D1013" s="21"/>
      <c r="E1013" s="21"/>
      <c r="F1013" s="94"/>
      <c r="G1013" s="95"/>
      <c r="H1013" s="93"/>
      <c r="I1013" s="20"/>
      <c r="J1013" s="20"/>
    </row>
    <row r="1014" spans="1:10" x14ac:dyDescent="0.35">
      <c r="A1014" s="93"/>
      <c r="B1014" s="21"/>
      <c r="C1014" s="21"/>
      <c r="D1014" s="21"/>
      <c r="E1014" s="21"/>
      <c r="F1014" s="94"/>
      <c r="G1014" s="95"/>
      <c r="H1014" s="93"/>
      <c r="I1014" s="20"/>
      <c r="J1014" s="20"/>
    </row>
    <row r="1015" spans="1:10" x14ac:dyDescent="0.35">
      <c r="A1015" s="93"/>
      <c r="B1015" s="21"/>
      <c r="C1015" s="21"/>
      <c r="D1015" s="21"/>
      <c r="E1015" s="21"/>
      <c r="F1015" s="94"/>
      <c r="G1015" s="95"/>
      <c r="H1015" s="93"/>
      <c r="I1015" s="20"/>
      <c r="J1015" s="20"/>
    </row>
    <row r="1016" spans="1:10" x14ac:dyDescent="0.35">
      <c r="A1016" s="93"/>
      <c r="B1016" s="21"/>
      <c r="C1016" s="21"/>
      <c r="D1016" s="21"/>
      <c r="E1016" s="21"/>
      <c r="F1016" s="94"/>
      <c r="G1016" s="95"/>
      <c r="H1016" s="93"/>
      <c r="I1016" s="20"/>
      <c r="J1016" s="20"/>
    </row>
    <row r="1017" spans="1:10" x14ac:dyDescent="0.35">
      <c r="A1017" s="93"/>
      <c r="B1017" s="21"/>
      <c r="C1017" s="21"/>
      <c r="D1017" s="21"/>
      <c r="E1017" s="21"/>
      <c r="F1017" s="94"/>
      <c r="G1017" s="95"/>
      <c r="H1017" s="93"/>
      <c r="I1017" s="20"/>
      <c r="J1017" s="20"/>
    </row>
    <row r="1018" spans="1:10" x14ac:dyDescent="0.35">
      <c r="A1018" s="93"/>
      <c r="B1018" s="21"/>
      <c r="C1018" s="21"/>
      <c r="D1018" s="21"/>
      <c r="E1018" s="21"/>
      <c r="F1018" s="94"/>
      <c r="G1018" s="95"/>
      <c r="H1018" s="93"/>
      <c r="I1018" s="20"/>
      <c r="J1018" s="20"/>
    </row>
    <row r="1019" spans="1:10" x14ac:dyDescent="0.35">
      <c r="A1019" s="93"/>
      <c r="B1019" s="21"/>
      <c r="C1019" s="21"/>
      <c r="D1019" s="21"/>
      <c r="E1019" s="21"/>
      <c r="F1019" s="94"/>
      <c r="G1019" s="95"/>
      <c r="H1019" s="93"/>
      <c r="I1019" s="20"/>
      <c r="J1019" s="20"/>
    </row>
    <row r="1020" spans="1:10" x14ac:dyDescent="0.35">
      <c r="A1020" s="93"/>
      <c r="B1020" s="21"/>
      <c r="C1020" s="21"/>
      <c r="D1020" s="21"/>
      <c r="E1020" s="21"/>
      <c r="F1020" s="94"/>
      <c r="G1020" s="95"/>
      <c r="H1020" s="93"/>
      <c r="I1020" s="20"/>
      <c r="J1020" s="20"/>
    </row>
    <row r="1021" spans="1:10" x14ac:dyDescent="0.35">
      <c r="A1021" s="93"/>
      <c r="B1021" s="21"/>
      <c r="C1021" s="21"/>
      <c r="D1021" s="21"/>
      <c r="E1021" s="21"/>
      <c r="F1021" s="94"/>
      <c r="G1021" s="95"/>
      <c r="H1021" s="93"/>
      <c r="I1021" s="20"/>
      <c r="J1021" s="20"/>
    </row>
    <row r="1022" spans="1:10" x14ac:dyDescent="0.35">
      <c r="A1022" s="93"/>
      <c r="B1022" s="21"/>
      <c r="C1022" s="21"/>
      <c r="D1022" s="21"/>
      <c r="E1022" s="21"/>
      <c r="F1022" s="94"/>
      <c r="G1022" s="95"/>
      <c r="H1022" s="93"/>
      <c r="I1022" s="20"/>
      <c r="J1022" s="20"/>
    </row>
    <row r="1023" spans="1:10" x14ac:dyDescent="0.35">
      <c r="A1023" s="93"/>
      <c r="B1023" s="21"/>
      <c r="C1023" s="21"/>
      <c r="D1023" s="21"/>
      <c r="E1023" s="21"/>
      <c r="F1023" s="94"/>
      <c r="G1023" s="95"/>
      <c r="H1023" s="93"/>
      <c r="I1023" s="20"/>
      <c r="J1023" s="20"/>
    </row>
    <row r="1024" spans="1:10" x14ac:dyDescent="0.35">
      <c r="A1024" s="93"/>
      <c r="B1024" s="21"/>
      <c r="C1024" s="21"/>
      <c r="D1024" s="21"/>
      <c r="E1024" s="21"/>
      <c r="F1024" s="94"/>
      <c r="G1024" s="95"/>
      <c r="H1024" s="93"/>
      <c r="I1024" s="20"/>
      <c r="J1024" s="20"/>
    </row>
    <row r="1025" spans="1:10" x14ac:dyDescent="0.35">
      <c r="A1025" s="93"/>
      <c r="B1025" s="21"/>
      <c r="C1025" s="21"/>
      <c r="D1025" s="21"/>
      <c r="E1025" s="21"/>
      <c r="F1025" s="94"/>
      <c r="G1025" s="95"/>
      <c r="H1025" s="93"/>
      <c r="I1025" s="20"/>
      <c r="J1025" s="20"/>
    </row>
    <row r="1026" spans="1:10" x14ac:dyDescent="0.35">
      <c r="A1026" s="93"/>
      <c r="B1026" s="21"/>
      <c r="C1026" s="21"/>
      <c r="D1026" s="21"/>
      <c r="E1026" s="21"/>
      <c r="F1026" s="94"/>
      <c r="G1026" s="95"/>
      <c r="H1026" s="93"/>
      <c r="I1026" s="20"/>
      <c r="J1026" s="20"/>
    </row>
    <row r="1027" spans="1:10" x14ac:dyDescent="0.35">
      <c r="A1027" s="93"/>
      <c r="B1027" s="21"/>
      <c r="C1027" s="21"/>
      <c r="D1027" s="21"/>
      <c r="E1027" s="21"/>
      <c r="F1027" s="94"/>
      <c r="G1027" s="95"/>
      <c r="H1027" s="93"/>
      <c r="I1027" s="20"/>
      <c r="J1027" s="20"/>
    </row>
    <row r="1028" spans="1:10" x14ac:dyDescent="0.35">
      <c r="A1028" s="93"/>
      <c r="B1028" s="21"/>
      <c r="C1028" s="21"/>
      <c r="D1028" s="21"/>
      <c r="E1028" s="21"/>
      <c r="F1028" s="94"/>
      <c r="G1028" s="95"/>
      <c r="H1028" s="93"/>
      <c r="I1028" s="20"/>
      <c r="J1028" s="20"/>
    </row>
    <row r="1029" spans="1:10" x14ac:dyDescent="0.35">
      <c r="A1029" s="93"/>
      <c r="B1029" s="21"/>
      <c r="C1029" s="21"/>
      <c r="D1029" s="21"/>
      <c r="E1029" s="21"/>
      <c r="F1029" s="94"/>
      <c r="G1029" s="95"/>
      <c r="H1029" s="93"/>
      <c r="I1029" s="20"/>
      <c r="J1029" s="20"/>
    </row>
    <row r="1030" spans="1:10" x14ac:dyDescent="0.35">
      <c r="A1030" s="93"/>
      <c r="B1030" s="21"/>
      <c r="C1030" s="21"/>
      <c r="D1030" s="21"/>
      <c r="E1030" s="21"/>
      <c r="F1030" s="94"/>
      <c r="G1030" s="95"/>
      <c r="H1030" s="93"/>
      <c r="I1030" s="20"/>
      <c r="J1030" s="20"/>
    </row>
    <row r="1031" spans="1:10" x14ac:dyDescent="0.35">
      <c r="A1031" s="93"/>
      <c r="B1031" s="21"/>
      <c r="C1031" s="21"/>
      <c r="D1031" s="21"/>
      <c r="E1031" s="21"/>
      <c r="F1031" s="94"/>
      <c r="G1031" s="95"/>
      <c r="H1031" s="93"/>
      <c r="I1031" s="20"/>
      <c r="J1031" s="20"/>
    </row>
    <row r="1032" spans="1:10" x14ac:dyDescent="0.35">
      <c r="A1032" s="93"/>
      <c r="B1032" s="21"/>
      <c r="C1032" s="21"/>
      <c r="D1032" s="21"/>
      <c r="E1032" s="21"/>
      <c r="F1032" s="94"/>
      <c r="G1032" s="95"/>
      <c r="H1032" s="93"/>
      <c r="I1032" s="20"/>
      <c r="J1032" s="20"/>
    </row>
    <row r="1033" spans="1:10" x14ac:dyDescent="0.35">
      <c r="A1033" s="93"/>
      <c r="B1033" s="21"/>
      <c r="C1033" s="21"/>
      <c r="D1033" s="21"/>
      <c r="E1033" s="21"/>
      <c r="F1033" s="94"/>
      <c r="G1033" s="95"/>
      <c r="H1033" s="93"/>
      <c r="I1033" s="20"/>
      <c r="J1033" s="20"/>
    </row>
    <row r="1034" spans="1:10" x14ac:dyDescent="0.35">
      <c r="A1034" s="93"/>
      <c r="B1034" s="21"/>
      <c r="C1034" s="21"/>
      <c r="D1034" s="21"/>
      <c r="E1034" s="21"/>
      <c r="F1034" s="94"/>
      <c r="G1034" s="95"/>
      <c r="H1034" s="93"/>
      <c r="I1034" s="20"/>
      <c r="J1034" s="20"/>
    </row>
    <row r="1035" spans="1:10" x14ac:dyDescent="0.35">
      <c r="A1035" s="93"/>
      <c r="B1035" s="21"/>
      <c r="C1035" s="21"/>
      <c r="D1035" s="21"/>
      <c r="E1035" s="21"/>
      <c r="F1035" s="94"/>
      <c r="G1035" s="95"/>
      <c r="H1035" s="93"/>
      <c r="I1035" s="20"/>
      <c r="J1035" s="20"/>
    </row>
    <row r="1036" spans="1:10" x14ac:dyDescent="0.35">
      <c r="A1036" s="93"/>
      <c r="B1036" s="21"/>
      <c r="C1036" s="21"/>
      <c r="D1036" s="21"/>
      <c r="E1036" s="21"/>
      <c r="F1036" s="94"/>
      <c r="G1036" s="95"/>
      <c r="H1036" s="93"/>
      <c r="I1036" s="20"/>
      <c r="J1036" s="20"/>
    </row>
    <row r="1037" spans="1:10" x14ac:dyDescent="0.35">
      <c r="A1037" s="93"/>
      <c r="B1037" s="21"/>
      <c r="C1037" s="21"/>
      <c r="D1037" s="21"/>
      <c r="E1037" s="21"/>
      <c r="F1037" s="94"/>
      <c r="G1037" s="95"/>
      <c r="H1037" s="93"/>
      <c r="I1037" s="20"/>
      <c r="J1037" s="20"/>
    </row>
    <row r="1038" spans="1:10" x14ac:dyDescent="0.35">
      <c r="A1038" s="93"/>
      <c r="B1038" s="21"/>
      <c r="C1038" s="21"/>
      <c r="D1038" s="21"/>
      <c r="E1038" s="21"/>
      <c r="F1038" s="94"/>
      <c r="G1038" s="95"/>
      <c r="H1038" s="93"/>
      <c r="I1038" s="20"/>
      <c r="J1038" s="20"/>
    </row>
    <row r="1039" spans="1:10" x14ac:dyDescent="0.35">
      <c r="A1039" s="93"/>
      <c r="B1039" s="21"/>
      <c r="C1039" s="21"/>
      <c r="D1039" s="21"/>
      <c r="E1039" s="21"/>
      <c r="F1039" s="94"/>
      <c r="G1039" s="95"/>
      <c r="H1039" s="93"/>
      <c r="I1039" s="20"/>
      <c r="J1039" s="20"/>
    </row>
    <row r="1040" spans="1:10" x14ac:dyDescent="0.35">
      <c r="A1040" s="93"/>
      <c r="B1040" s="21"/>
      <c r="C1040" s="21"/>
      <c r="D1040" s="21"/>
      <c r="E1040" s="21"/>
      <c r="F1040" s="94"/>
      <c r="G1040" s="95"/>
      <c r="H1040" s="93"/>
      <c r="I1040" s="20"/>
      <c r="J1040" s="20"/>
    </row>
    <row r="1041" spans="1:10" x14ac:dyDescent="0.35">
      <c r="A1041" s="93"/>
      <c r="B1041" s="21"/>
      <c r="C1041" s="21"/>
      <c r="D1041" s="21"/>
      <c r="E1041" s="21"/>
      <c r="F1041" s="94"/>
      <c r="G1041" s="95"/>
      <c r="H1041" s="93"/>
      <c r="I1041" s="20"/>
      <c r="J1041" s="20"/>
    </row>
    <row r="1042" spans="1:10" x14ac:dyDescent="0.35">
      <c r="A1042" s="93"/>
      <c r="B1042" s="21"/>
      <c r="C1042" s="21"/>
      <c r="D1042" s="21"/>
      <c r="E1042" s="21"/>
      <c r="F1042" s="94"/>
      <c r="G1042" s="95"/>
      <c r="H1042" s="93"/>
      <c r="I1042" s="20"/>
      <c r="J1042" s="20"/>
    </row>
    <row r="1043" spans="1:10" x14ac:dyDescent="0.35">
      <c r="A1043" s="93"/>
      <c r="B1043" s="21"/>
      <c r="C1043" s="21"/>
      <c r="D1043" s="21"/>
      <c r="E1043" s="21"/>
      <c r="F1043" s="94"/>
      <c r="G1043" s="95"/>
      <c r="H1043" s="93"/>
      <c r="I1043" s="20"/>
      <c r="J1043" s="20"/>
    </row>
    <row r="1044" spans="1:10" x14ac:dyDescent="0.35">
      <c r="A1044" s="93"/>
      <c r="B1044" s="21"/>
      <c r="C1044" s="21"/>
      <c r="D1044" s="21"/>
      <c r="E1044" s="21"/>
      <c r="F1044" s="94"/>
      <c r="G1044" s="95"/>
      <c r="H1044" s="93"/>
      <c r="I1044" s="20"/>
      <c r="J1044" s="20"/>
    </row>
    <row r="1045" spans="1:10" x14ac:dyDescent="0.35">
      <c r="A1045" s="93"/>
      <c r="B1045" s="21"/>
      <c r="C1045" s="21"/>
      <c r="D1045" s="21"/>
      <c r="E1045" s="21"/>
      <c r="F1045" s="94"/>
      <c r="G1045" s="95"/>
      <c r="H1045" s="93"/>
      <c r="I1045" s="20"/>
      <c r="J1045" s="20"/>
    </row>
    <row r="1046" spans="1:10" x14ac:dyDescent="0.35">
      <c r="A1046" s="93"/>
      <c r="B1046" s="21"/>
      <c r="C1046" s="21"/>
      <c r="D1046" s="21"/>
      <c r="E1046" s="21"/>
      <c r="F1046" s="94"/>
      <c r="G1046" s="95"/>
      <c r="H1046" s="93"/>
      <c r="I1046" s="20"/>
      <c r="J1046" s="20"/>
    </row>
    <row r="1047" spans="1:10" x14ac:dyDescent="0.35">
      <c r="A1047" s="93"/>
      <c r="B1047" s="21"/>
      <c r="C1047" s="21"/>
      <c r="D1047" s="21"/>
      <c r="E1047" s="21"/>
      <c r="F1047" s="94"/>
      <c r="G1047" s="95"/>
      <c r="H1047" s="93"/>
      <c r="I1047" s="20"/>
      <c r="J1047" s="20"/>
    </row>
    <row r="1048" spans="1:10" x14ac:dyDescent="0.35">
      <c r="A1048" s="93"/>
      <c r="B1048" s="21"/>
      <c r="C1048" s="21"/>
      <c r="D1048" s="21"/>
      <c r="E1048" s="21"/>
      <c r="F1048" s="94"/>
      <c r="G1048" s="95"/>
      <c r="H1048" s="93"/>
      <c r="I1048" s="20"/>
      <c r="J1048" s="20"/>
    </row>
    <row r="1049" spans="1:10" x14ac:dyDescent="0.35">
      <c r="A1049" s="93"/>
      <c r="B1049" s="21"/>
      <c r="C1049" s="21"/>
      <c r="D1049" s="21"/>
      <c r="E1049" s="21"/>
      <c r="F1049" s="94"/>
      <c r="G1049" s="95"/>
      <c r="H1049" s="93"/>
      <c r="I1049" s="20"/>
      <c r="J1049" s="20"/>
    </row>
    <row r="1050" spans="1:10" x14ac:dyDescent="0.35">
      <c r="A1050" s="93"/>
      <c r="B1050" s="21"/>
      <c r="C1050" s="21"/>
      <c r="D1050" s="21"/>
      <c r="E1050" s="21"/>
      <c r="F1050" s="94"/>
      <c r="G1050" s="95"/>
      <c r="H1050" s="93"/>
      <c r="I1050" s="20"/>
      <c r="J1050" s="20"/>
    </row>
    <row r="1051" spans="1:10" x14ac:dyDescent="0.35">
      <c r="A1051" s="93"/>
      <c r="B1051" s="21"/>
      <c r="C1051" s="21"/>
      <c r="D1051" s="21"/>
      <c r="E1051" s="21"/>
      <c r="F1051" s="94"/>
      <c r="G1051" s="95"/>
      <c r="H1051" s="93"/>
      <c r="I1051" s="20"/>
      <c r="J1051" s="20"/>
    </row>
    <row r="1052" spans="1:10" x14ac:dyDescent="0.35">
      <c r="A1052" s="93"/>
      <c r="B1052" s="21"/>
      <c r="C1052" s="21"/>
      <c r="D1052" s="21"/>
      <c r="E1052" s="21"/>
      <c r="F1052" s="94"/>
      <c r="G1052" s="95"/>
      <c r="H1052" s="93"/>
      <c r="I1052" s="20"/>
      <c r="J1052" s="20"/>
    </row>
    <row r="1053" spans="1:10" x14ac:dyDescent="0.35">
      <c r="A1053" s="93"/>
      <c r="B1053" s="21"/>
      <c r="C1053" s="21"/>
      <c r="D1053" s="21"/>
      <c r="E1053" s="21"/>
      <c r="F1053" s="94"/>
      <c r="G1053" s="95"/>
      <c r="H1053" s="93"/>
      <c r="I1053" s="20"/>
      <c r="J1053" s="20"/>
    </row>
    <row r="1054" spans="1:10" x14ac:dyDescent="0.35">
      <c r="A1054" s="93"/>
      <c r="B1054" s="21"/>
      <c r="C1054" s="21"/>
      <c r="D1054" s="21"/>
      <c r="E1054" s="21"/>
      <c r="F1054" s="94"/>
      <c r="G1054" s="95"/>
      <c r="H1054" s="93"/>
      <c r="I1054" s="20"/>
      <c r="J1054" s="20"/>
    </row>
    <row r="1055" spans="1:10" x14ac:dyDescent="0.35">
      <c r="A1055" s="93"/>
      <c r="B1055" s="21"/>
      <c r="C1055" s="21"/>
      <c r="D1055" s="21"/>
      <c r="E1055" s="21"/>
      <c r="F1055" s="94"/>
      <c r="G1055" s="95"/>
      <c r="H1055" s="93"/>
      <c r="I1055" s="20"/>
      <c r="J1055" s="20"/>
    </row>
    <row r="1056" spans="1:10" x14ac:dyDescent="0.35">
      <c r="A1056" s="93"/>
      <c r="B1056" s="21"/>
      <c r="C1056" s="21"/>
      <c r="D1056" s="21"/>
      <c r="E1056" s="21"/>
      <c r="F1056" s="94"/>
      <c r="G1056" s="95"/>
      <c r="H1056" s="93"/>
      <c r="I1056" s="20"/>
      <c r="J1056" s="20"/>
    </row>
    <row r="1057" spans="1:10" x14ac:dyDescent="0.35">
      <c r="A1057" s="93"/>
      <c r="B1057" s="21"/>
      <c r="C1057" s="21"/>
      <c r="D1057" s="21"/>
      <c r="E1057" s="21"/>
      <c r="F1057" s="94"/>
      <c r="G1057" s="95"/>
      <c r="H1057" s="93"/>
      <c r="I1057" s="20"/>
      <c r="J1057" s="20"/>
    </row>
    <row r="1058" spans="1:10" x14ac:dyDescent="0.35">
      <c r="A1058" s="93"/>
      <c r="B1058" s="21"/>
      <c r="C1058" s="21"/>
      <c r="D1058" s="21"/>
      <c r="E1058" s="21"/>
      <c r="F1058" s="94"/>
      <c r="G1058" s="95"/>
      <c r="H1058" s="93"/>
      <c r="I1058" s="20"/>
      <c r="J1058" s="20"/>
    </row>
    <row r="1059" spans="1:10" x14ac:dyDescent="0.35">
      <c r="A1059" s="93"/>
      <c r="B1059" s="21"/>
      <c r="C1059" s="21"/>
      <c r="D1059" s="21"/>
      <c r="E1059" s="21"/>
      <c r="F1059" s="94"/>
      <c r="G1059" s="95"/>
      <c r="H1059" s="93"/>
      <c r="I1059" s="20"/>
      <c r="J1059" s="20"/>
    </row>
    <row r="1060" spans="1:10" x14ac:dyDescent="0.35">
      <c r="A1060" s="93"/>
      <c r="B1060" s="21"/>
      <c r="C1060" s="21"/>
      <c r="D1060" s="21"/>
      <c r="E1060" s="21"/>
      <c r="F1060" s="94"/>
      <c r="G1060" s="95"/>
      <c r="H1060" s="93"/>
      <c r="I1060" s="20"/>
      <c r="J1060" s="20"/>
    </row>
    <row r="1061" spans="1:10" x14ac:dyDescent="0.35">
      <c r="A1061" s="93"/>
      <c r="B1061" s="21"/>
      <c r="C1061" s="21"/>
      <c r="D1061" s="21"/>
      <c r="E1061" s="21"/>
      <c r="F1061" s="94"/>
      <c r="G1061" s="95"/>
      <c r="H1061" s="93"/>
      <c r="I1061" s="20"/>
      <c r="J1061" s="20"/>
    </row>
    <row r="1062" spans="1:10" x14ac:dyDescent="0.35">
      <c r="A1062" s="93"/>
      <c r="B1062" s="21"/>
      <c r="C1062" s="21"/>
      <c r="D1062" s="21"/>
      <c r="E1062" s="21"/>
      <c r="F1062" s="94"/>
      <c r="G1062" s="95"/>
      <c r="H1062" s="93"/>
      <c r="I1062" s="20"/>
      <c r="J1062" s="20"/>
    </row>
    <row r="1063" spans="1:10" x14ac:dyDescent="0.35">
      <c r="A1063" s="93"/>
      <c r="B1063" s="21"/>
      <c r="C1063" s="21"/>
      <c r="D1063" s="21"/>
      <c r="E1063" s="21"/>
      <c r="F1063" s="94"/>
      <c r="G1063" s="95"/>
      <c r="H1063" s="93"/>
      <c r="I1063" s="20"/>
      <c r="J1063" s="20"/>
    </row>
    <row r="1064" spans="1:10" x14ac:dyDescent="0.35">
      <c r="A1064" s="93"/>
      <c r="B1064" s="21"/>
      <c r="C1064" s="21"/>
      <c r="D1064" s="21"/>
      <c r="E1064" s="21"/>
      <c r="F1064" s="94"/>
      <c r="G1064" s="95"/>
      <c r="H1064" s="93"/>
      <c r="I1064" s="20"/>
      <c r="J1064" s="20"/>
    </row>
    <row r="1065" spans="1:10" x14ac:dyDescent="0.35">
      <c r="A1065" s="93"/>
      <c r="B1065" s="21"/>
      <c r="C1065" s="21"/>
      <c r="D1065" s="21"/>
      <c r="E1065" s="21"/>
      <c r="F1065" s="94"/>
      <c r="G1065" s="95"/>
      <c r="H1065" s="93"/>
      <c r="I1065" s="20"/>
      <c r="J1065" s="20"/>
    </row>
    <row r="1066" spans="1:10" x14ac:dyDescent="0.35">
      <c r="A1066" s="93"/>
      <c r="B1066" s="21"/>
      <c r="C1066" s="21"/>
      <c r="D1066" s="21"/>
      <c r="E1066" s="21"/>
      <c r="F1066" s="94"/>
      <c r="G1066" s="95"/>
      <c r="H1066" s="93"/>
      <c r="I1066" s="20"/>
      <c r="J1066" s="20"/>
    </row>
    <row r="1067" spans="1:10" x14ac:dyDescent="0.35">
      <c r="A1067" s="93"/>
      <c r="B1067" s="21"/>
      <c r="C1067" s="21"/>
      <c r="D1067" s="21"/>
      <c r="E1067" s="21"/>
      <c r="F1067" s="94"/>
      <c r="G1067" s="95"/>
      <c r="H1067" s="93"/>
      <c r="I1067" s="20"/>
      <c r="J1067" s="20"/>
    </row>
    <row r="1068" spans="1:10" x14ac:dyDescent="0.35">
      <c r="A1068" s="93"/>
      <c r="B1068" s="21"/>
      <c r="C1068" s="21"/>
      <c r="D1068" s="21"/>
      <c r="E1068" s="21"/>
      <c r="F1068" s="94"/>
      <c r="G1068" s="95"/>
      <c r="H1068" s="93"/>
      <c r="I1068" s="20"/>
      <c r="J1068" s="20"/>
    </row>
    <row r="1069" spans="1:10" x14ac:dyDescent="0.35">
      <c r="A1069" s="93"/>
      <c r="B1069" s="21"/>
      <c r="C1069" s="21"/>
      <c r="D1069" s="21"/>
      <c r="E1069" s="21"/>
      <c r="F1069" s="94"/>
      <c r="G1069" s="95"/>
      <c r="H1069" s="93"/>
      <c r="I1069" s="20"/>
      <c r="J1069" s="20"/>
    </row>
    <row r="1070" spans="1:10" x14ac:dyDescent="0.35">
      <c r="A1070" s="93"/>
      <c r="B1070" s="21"/>
      <c r="C1070" s="21"/>
      <c r="D1070" s="21"/>
      <c r="E1070" s="21"/>
      <c r="F1070" s="94"/>
      <c r="G1070" s="95"/>
      <c r="H1070" s="93"/>
      <c r="I1070" s="20"/>
      <c r="J1070" s="20"/>
    </row>
    <row r="1071" spans="1:10" x14ac:dyDescent="0.35">
      <c r="A1071" s="93"/>
      <c r="B1071" s="21"/>
      <c r="C1071" s="21"/>
      <c r="D1071" s="21"/>
      <c r="E1071" s="21"/>
      <c r="F1071" s="94"/>
      <c r="G1071" s="95"/>
      <c r="H1071" s="93"/>
      <c r="I1071" s="20"/>
      <c r="J1071" s="20"/>
    </row>
    <row r="1072" spans="1:10" x14ac:dyDescent="0.35">
      <c r="A1072" s="93"/>
      <c r="B1072" s="21"/>
      <c r="C1072" s="21"/>
      <c r="D1072" s="21"/>
      <c r="E1072" s="21"/>
      <c r="F1072" s="94"/>
      <c r="G1072" s="95"/>
      <c r="H1072" s="93"/>
      <c r="I1072" s="20"/>
      <c r="J1072" s="20"/>
    </row>
    <row r="1073" spans="1:10" x14ac:dyDescent="0.35">
      <c r="A1073" s="93"/>
      <c r="B1073" s="21"/>
      <c r="C1073" s="21"/>
      <c r="D1073" s="21"/>
      <c r="E1073" s="21"/>
      <c r="F1073" s="94"/>
      <c r="G1073" s="95"/>
      <c r="H1073" s="93"/>
      <c r="I1073" s="20"/>
      <c r="J1073" s="20"/>
    </row>
    <row r="1074" spans="1:10" x14ac:dyDescent="0.35">
      <c r="A1074" s="93"/>
      <c r="B1074" s="21"/>
      <c r="C1074" s="21"/>
      <c r="D1074" s="21"/>
      <c r="E1074" s="21"/>
      <c r="F1074" s="94"/>
      <c r="G1074" s="95"/>
      <c r="H1074" s="93"/>
      <c r="I1074" s="20"/>
      <c r="J1074" s="20"/>
    </row>
    <row r="1075" spans="1:10" x14ac:dyDescent="0.35">
      <c r="A1075" s="93"/>
      <c r="B1075" s="21"/>
      <c r="C1075" s="21"/>
      <c r="D1075" s="21"/>
      <c r="E1075" s="21"/>
      <c r="F1075" s="94"/>
      <c r="G1075" s="95"/>
      <c r="H1075" s="93"/>
      <c r="I1075" s="20"/>
      <c r="J1075" s="20"/>
    </row>
    <row r="1076" spans="1:10" x14ac:dyDescent="0.35">
      <c r="A1076" s="93"/>
      <c r="B1076" s="21"/>
      <c r="C1076" s="21"/>
      <c r="D1076" s="21"/>
      <c r="E1076" s="21"/>
      <c r="F1076" s="94"/>
      <c r="G1076" s="95"/>
      <c r="H1076" s="93"/>
      <c r="I1076" s="20"/>
      <c r="J1076" s="20"/>
    </row>
    <row r="1077" spans="1:10" x14ac:dyDescent="0.35">
      <c r="A1077" s="93"/>
      <c r="B1077" s="21"/>
      <c r="C1077" s="21"/>
      <c r="D1077" s="21"/>
      <c r="E1077" s="21"/>
      <c r="F1077" s="94"/>
      <c r="G1077" s="95"/>
      <c r="H1077" s="93"/>
      <c r="I1077" s="20"/>
      <c r="J1077" s="20"/>
    </row>
    <row r="1078" spans="1:10" x14ac:dyDescent="0.35">
      <c r="A1078" s="93"/>
      <c r="B1078" s="21"/>
      <c r="C1078" s="21"/>
      <c r="D1078" s="21"/>
      <c r="E1078" s="21"/>
      <c r="F1078" s="94"/>
      <c r="G1078" s="95"/>
      <c r="H1078" s="93"/>
      <c r="I1078" s="20"/>
      <c r="J1078" s="20"/>
    </row>
    <row r="1079" spans="1:10" x14ac:dyDescent="0.35">
      <c r="A1079" s="93"/>
      <c r="B1079" s="21"/>
      <c r="C1079" s="21"/>
      <c r="D1079" s="21"/>
      <c r="E1079" s="21"/>
      <c r="F1079" s="94"/>
      <c r="G1079" s="95"/>
      <c r="H1079" s="93"/>
      <c r="I1079" s="20"/>
      <c r="J1079" s="20"/>
    </row>
    <row r="1080" spans="1:10" x14ac:dyDescent="0.35">
      <c r="A1080" s="93"/>
      <c r="B1080" s="21"/>
      <c r="C1080" s="21"/>
      <c r="D1080" s="21"/>
      <c r="E1080" s="21"/>
      <c r="F1080" s="94"/>
      <c r="G1080" s="95"/>
      <c r="H1080" s="93"/>
      <c r="I1080" s="20"/>
      <c r="J1080" s="20"/>
    </row>
    <row r="1081" spans="1:10" x14ac:dyDescent="0.35">
      <c r="A1081" s="93"/>
      <c r="B1081" s="21"/>
      <c r="C1081" s="21"/>
      <c r="D1081" s="21"/>
      <c r="E1081" s="21"/>
      <c r="F1081" s="94"/>
      <c r="G1081" s="95"/>
      <c r="H1081" s="93"/>
      <c r="I1081" s="20"/>
      <c r="J1081" s="20"/>
    </row>
    <row r="1082" spans="1:10" x14ac:dyDescent="0.35">
      <c r="A1082" s="93"/>
      <c r="B1082" s="21"/>
      <c r="C1082" s="21"/>
      <c r="D1082" s="21"/>
      <c r="E1082" s="21"/>
      <c r="F1082" s="94"/>
      <c r="G1082" s="95"/>
      <c r="H1082" s="93"/>
      <c r="I1082" s="20"/>
      <c r="J1082" s="20"/>
    </row>
    <row r="1083" spans="1:10" x14ac:dyDescent="0.35">
      <c r="A1083" s="93"/>
      <c r="B1083" s="21"/>
      <c r="C1083" s="21"/>
      <c r="D1083" s="21"/>
      <c r="E1083" s="21"/>
      <c r="F1083" s="94"/>
      <c r="G1083" s="95"/>
      <c r="H1083" s="93"/>
      <c r="I1083" s="20"/>
      <c r="J1083" s="20"/>
    </row>
    <row r="1084" spans="1:10" x14ac:dyDescent="0.35">
      <c r="A1084" s="93"/>
      <c r="B1084" s="21"/>
      <c r="C1084" s="21"/>
      <c r="D1084" s="21"/>
      <c r="E1084" s="21"/>
      <c r="F1084" s="94"/>
      <c r="G1084" s="95"/>
      <c r="H1084" s="93"/>
      <c r="I1084" s="20"/>
      <c r="J1084" s="20"/>
    </row>
    <row r="1085" spans="1:10" x14ac:dyDescent="0.35">
      <c r="A1085" s="93"/>
      <c r="B1085" s="21"/>
      <c r="C1085" s="21"/>
      <c r="D1085" s="21"/>
      <c r="E1085" s="21"/>
      <c r="F1085" s="94"/>
      <c r="G1085" s="95"/>
      <c r="H1085" s="93"/>
      <c r="I1085" s="20"/>
      <c r="J1085" s="20"/>
    </row>
    <row r="1086" spans="1:10" x14ac:dyDescent="0.35">
      <c r="A1086" s="93"/>
      <c r="B1086" s="21"/>
      <c r="C1086" s="21"/>
      <c r="D1086" s="21"/>
      <c r="E1086" s="21"/>
      <c r="F1086" s="94"/>
      <c r="G1086" s="95"/>
      <c r="H1086" s="93"/>
      <c r="I1086" s="20"/>
      <c r="J1086" s="20"/>
    </row>
    <row r="1087" spans="1:10" x14ac:dyDescent="0.35">
      <c r="A1087" s="93"/>
      <c r="B1087" s="21"/>
      <c r="C1087" s="21"/>
      <c r="D1087" s="21"/>
      <c r="E1087" s="21"/>
      <c r="F1087" s="94"/>
      <c r="G1087" s="95"/>
      <c r="H1087" s="93"/>
      <c r="I1087" s="20"/>
      <c r="J1087" s="20"/>
    </row>
    <row r="1088" spans="1:10" x14ac:dyDescent="0.35">
      <c r="A1088" s="93"/>
      <c r="B1088" s="21"/>
      <c r="C1088" s="21"/>
      <c r="D1088" s="21"/>
      <c r="E1088" s="21"/>
      <c r="F1088" s="94"/>
      <c r="G1088" s="95"/>
      <c r="H1088" s="93"/>
      <c r="I1088" s="20"/>
      <c r="J1088" s="20"/>
    </row>
    <row r="1089" spans="1:10" x14ac:dyDescent="0.35">
      <c r="A1089" s="93"/>
      <c r="B1089" s="21"/>
      <c r="C1089" s="21"/>
      <c r="D1089" s="21"/>
      <c r="E1089" s="21"/>
      <c r="F1089" s="94"/>
      <c r="G1089" s="95"/>
      <c r="H1089" s="93"/>
      <c r="I1089" s="20"/>
      <c r="J1089" s="20"/>
    </row>
    <row r="1090" spans="1:10" x14ac:dyDescent="0.35">
      <c r="A1090" s="93"/>
      <c r="B1090" s="21"/>
      <c r="C1090" s="21"/>
      <c r="D1090" s="21"/>
      <c r="E1090" s="21"/>
      <c r="F1090" s="94"/>
      <c r="G1090" s="95"/>
      <c r="H1090" s="93"/>
      <c r="I1090" s="20"/>
      <c r="J1090" s="20"/>
    </row>
    <row r="1091" spans="1:10" x14ac:dyDescent="0.35">
      <c r="A1091" s="93"/>
      <c r="B1091" s="21"/>
      <c r="C1091" s="21"/>
      <c r="D1091" s="21"/>
      <c r="E1091" s="21"/>
      <c r="F1091" s="94"/>
      <c r="G1091" s="95"/>
      <c r="H1091" s="93"/>
      <c r="I1091" s="20"/>
      <c r="J1091" s="20"/>
    </row>
    <row r="1092" spans="1:10" x14ac:dyDescent="0.35">
      <c r="A1092" s="93"/>
      <c r="B1092" s="21"/>
      <c r="C1092" s="21"/>
      <c r="D1092" s="21"/>
      <c r="E1092" s="21"/>
      <c r="F1092" s="94"/>
      <c r="G1092" s="95"/>
      <c r="H1092" s="93"/>
      <c r="I1092" s="20"/>
      <c r="J1092" s="20"/>
    </row>
    <row r="1093" spans="1:10" x14ac:dyDescent="0.35">
      <c r="A1093" s="93"/>
      <c r="B1093" s="21"/>
      <c r="C1093" s="21"/>
      <c r="D1093" s="21"/>
      <c r="E1093" s="21"/>
      <c r="F1093" s="94"/>
      <c r="G1093" s="95"/>
      <c r="H1093" s="93"/>
      <c r="I1093" s="20"/>
      <c r="J1093" s="20"/>
    </row>
    <row r="1094" spans="1:10" x14ac:dyDescent="0.35">
      <c r="A1094" s="93"/>
      <c r="B1094" s="21"/>
      <c r="C1094" s="21"/>
      <c r="D1094" s="21"/>
      <c r="E1094" s="21"/>
      <c r="F1094" s="94"/>
      <c r="G1094" s="95"/>
      <c r="H1094" s="93"/>
      <c r="I1094" s="20"/>
      <c r="J1094" s="20"/>
    </row>
    <row r="1095" spans="1:10" x14ac:dyDescent="0.35">
      <c r="A1095" s="93"/>
      <c r="B1095" s="21"/>
      <c r="C1095" s="21"/>
      <c r="D1095" s="21"/>
      <c r="E1095" s="21"/>
      <c r="F1095" s="94"/>
      <c r="G1095" s="95"/>
      <c r="H1095" s="93"/>
      <c r="I1095" s="20"/>
      <c r="J1095" s="20"/>
    </row>
    <row r="1096" spans="1:10" x14ac:dyDescent="0.35">
      <c r="A1096" s="93"/>
      <c r="B1096" s="21"/>
      <c r="C1096" s="21"/>
      <c r="D1096" s="21"/>
      <c r="E1096" s="21"/>
      <c r="F1096" s="94"/>
      <c r="G1096" s="95"/>
      <c r="H1096" s="93"/>
      <c r="I1096" s="20"/>
      <c r="J1096" s="20"/>
    </row>
    <row r="1097" spans="1:10" x14ac:dyDescent="0.35">
      <c r="A1097" s="93"/>
      <c r="B1097" s="21"/>
      <c r="C1097" s="21"/>
      <c r="D1097" s="21"/>
      <c r="E1097" s="21"/>
      <c r="F1097" s="94"/>
      <c r="G1097" s="95"/>
      <c r="H1097" s="93"/>
      <c r="I1097" s="20"/>
      <c r="J1097" s="20"/>
    </row>
    <row r="1098" spans="1:10" x14ac:dyDescent="0.35">
      <c r="A1098" s="93"/>
      <c r="B1098" s="21"/>
      <c r="C1098" s="21"/>
      <c r="D1098" s="21"/>
      <c r="E1098" s="21"/>
      <c r="F1098" s="94"/>
      <c r="G1098" s="95"/>
      <c r="H1098" s="93"/>
      <c r="I1098" s="20"/>
      <c r="J1098" s="20"/>
    </row>
    <row r="1099" spans="1:10" x14ac:dyDescent="0.35">
      <c r="A1099" s="93"/>
      <c r="B1099" s="21"/>
      <c r="C1099" s="21"/>
      <c r="D1099" s="21"/>
      <c r="E1099" s="21"/>
      <c r="F1099" s="94"/>
      <c r="G1099" s="95"/>
      <c r="H1099" s="93"/>
      <c r="I1099" s="20"/>
      <c r="J1099" s="20"/>
    </row>
    <row r="1100" spans="1:10" x14ac:dyDescent="0.35">
      <c r="A1100" s="93"/>
      <c r="B1100" s="21"/>
      <c r="C1100" s="21"/>
      <c r="D1100" s="21"/>
      <c r="E1100" s="21"/>
      <c r="F1100" s="94"/>
      <c r="G1100" s="95"/>
      <c r="H1100" s="93"/>
      <c r="I1100" s="20"/>
      <c r="J1100" s="20"/>
    </row>
    <row r="1101" spans="1:10" x14ac:dyDescent="0.35">
      <c r="A1101" s="93"/>
      <c r="B1101" s="21"/>
      <c r="C1101" s="21"/>
      <c r="D1101" s="21"/>
      <c r="E1101" s="21"/>
      <c r="F1101" s="94"/>
      <c r="G1101" s="95"/>
      <c r="H1101" s="93"/>
      <c r="I1101" s="20"/>
      <c r="J1101" s="20"/>
    </row>
    <row r="1102" spans="1:10" x14ac:dyDescent="0.35">
      <c r="A1102" s="93"/>
      <c r="B1102" s="21"/>
      <c r="C1102" s="21"/>
      <c r="D1102" s="21"/>
      <c r="E1102" s="21"/>
      <c r="F1102" s="94"/>
      <c r="G1102" s="95"/>
      <c r="H1102" s="93"/>
      <c r="I1102" s="20"/>
      <c r="J1102" s="20"/>
    </row>
    <row r="1103" spans="1:10" x14ac:dyDescent="0.35">
      <c r="A1103" s="93"/>
      <c r="B1103" s="21"/>
      <c r="C1103" s="21"/>
      <c r="D1103" s="21"/>
      <c r="E1103" s="21"/>
      <c r="F1103" s="94"/>
      <c r="G1103" s="95"/>
      <c r="H1103" s="93"/>
      <c r="I1103" s="20"/>
      <c r="J1103" s="20"/>
    </row>
    <row r="1104" spans="1:10" x14ac:dyDescent="0.35">
      <c r="A1104" s="93"/>
      <c r="B1104" s="21"/>
      <c r="C1104" s="21"/>
      <c r="D1104" s="21"/>
      <c r="E1104" s="21"/>
      <c r="F1104" s="94"/>
      <c r="G1104" s="95"/>
      <c r="H1104" s="93"/>
      <c r="I1104" s="20"/>
      <c r="J1104" s="20"/>
    </row>
    <row r="1105" spans="1:10" x14ac:dyDescent="0.35">
      <c r="A1105" s="93"/>
      <c r="B1105" s="21"/>
      <c r="C1105" s="21"/>
      <c r="D1105" s="21"/>
      <c r="E1105" s="21"/>
      <c r="F1105" s="94"/>
      <c r="G1105" s="95"/>
      <c r="H1105" s="93"/>
      <c r="I1105" s="20"/>
      <c r="J1105" s="20"/>
    </row>
    <row r="1106" spans="1:10" x14ac:dyDescent="0.35">
      <c r="A1106" s="93"/>
      <c r="B1106" s="21"/>
      <c r="C1106" s="21"/>
      <c r="D1106" s="21"/>
      <c r="E1106" s="21"/>
      <c r="F1106" s="94"/>
      <c r="G1106" s="95"/>
      <c r="H1106" s="93"/>
      <c r="I1106" s="20"/>
      <c r="J1106" s="20"/>
    </row>
    <row r="1107" spans="1:10" x14ac:dyDescent="0.35">
      <c r="A1107" s="93"/>
      <c r="B1107" s="21"/>
      <c r="C1107" s="21"/>
      <c r="D1107" s="21"/>
      <c r="E1107" s="21"/>
      <c r="F1107" s="94"/>
      <c r="G1107" s="95"/>
      <c r="H1107" s="93"/>
      <c r="I1107" s="20"/>
      <c r="J1107" s="20"/>
    </row>
    <row r="1108" spans="1:10" x14ac:dyDescent="0.35">
      <c r="A1108" s="93"/>
      <c r="B1108" s="21"/>
      <c r="C1108" s="21"/>
      <c r="D1108" s="21"/>
      <c r="E1108" s="21"/>
      <c r="F1108" s="94"/>
      <c r="G1108" s="95"/>
      <c r="H1108" s="93"/>
      <c r="I1108" s="20"/>
      <c r="J1108" s="20"/>
    </row>
    <row r="1109" spans="1:10" x14ac:dyDescent="0.35">
      <c r="A1109" s="93"/>
      <c r="B1109" s="21"/>
      <c r="C1109" s="21"/>
      <c r="D1109" s="21"/>
      <c r="E1109" s="21"/>
      <c r="F1109" s="94"/>
      <c r="G1109" s="95"/>
      <c r="H1109" s="93"/>
      <c r="I1109" s="20"/>
      <c r="J1109" s="20"/>
    </row>
    <row r="1110" spans="1:10" x14ac:dyDescent="0.35">
      <c r="A1110" s="93"/>
      <c r="B1110" s="21"/>
      <c r="C1110" s="21"/>
      <c r="D1110" s="21"/>
      <c r="E1110" s="21"/>
      <c r="F1110" s="94"/>
      <c r="G1110" s="95"/>
      <c r="H1110" s="93"/>
      <c r="I1110" s="20"/>
      <c r="J1110" s="20"/>
    </row>
    <row r="1111" spans="1:10" x14ac:dyDescent="0.35">
      <c r="A1111" s="93"/>
      <c r="B1111" s="21"/>
      <c r="C1111" s="21"/>
      <c r="D1111" s="21"/>
      <c r="E1111" s="21"/>
      <c r="F1111" s="94"/>
      <c r="G1111" s="95"/>
      <c r="H1111" s="93"/>
      <c r="I1111" s="20"/>
      <c r="J1111" s="20"/>
    </row>
    <row r="1112" spans="1:10" x14ac:dyDescent="0.35">
      <c r="A1112" s="93"/>
      <c r="B1112" s="21"/>
      <c r="C1112" s="21"/>
      <c r="D1112" s="21"/>
      <c r="E1112" s="21"/>
      <c r="F1112" s="94"/>
      <c r="G1112" s="95"/>
      <c r="H1112" s="93"/>
      <c r="I1112" s="20"/>
      <c r="J1112" s="20"/>
    </row>
    <row r="1113" spans="1:10" x14ac:dyDescent="0.35">
      <c r="A1113" s="93"/>
      <c r="B1113" s="21"/>
      <c r="C1113" s="21"/>
      <c r="D1113" s="21"/>
      <c r="E1113" s="21"/>
      <c r="F1113" s="94"/>
      <c r="G1113" s="95"/>
      <c r="H1113" s="93"/>
      <c r="I1113" s="20"/>
      <c r="J1113" s="20"/>
    </row>
    <row r="1114" spans="1:10" x14ac:dyDescent="0.35">
      <c r="A1114" s="93"/>
      <c r="B1114" s="21"/>
      <c r="C1114" s="21"/>
      <c r="D1114" s="21"/>
      <c r="E1114" s="21"/>
      <c r="F1114" s="94"/>
      <c r="G1114" s="95"/>
      <c r="H1114" s="93"/>
      <c r="I1114" s="20"/>
      <c r="J1114" s="20"/>
    </row>
    <row r="1115" spans="1:10" x14ac:dyDescent="0.35">
      <c r="A1115" s="93"/>
      <c r="B1115" s="21"/>
      <c r="C1115" s="21"/>
      <c r="D1115" s="21"/>
      <c r="E1115" s="21"/>
      <c r="F1115" s="94"/>
      <c r="G1115" s="95"/>
      <c r="H1115" s="93"/>
      <c r="I1115" s="20"/>
      <c r="J1115" s="20"/>
    </row>
    <row r="1116" spans="1:10" x14ac:dyDescent="0.35">
      <c r="A1116" s="93"/>
      <c r="B1116" s="21"/>
      <c r="C1116" s="21"/>
      <c r="D1116" s="21"/>
      <c r="E1116" s="21"/>
      <c r="F1116" s="94"/>
      <c r="G1116" s="95"/>
      <c r="H1116" s="93"/>
      <c r="I1116" s="20"/>
      <c r="J1116" s="20"/>
    </row>
    <row r="1117" spans="1:10" x14ac:dyDescent="0.35">
      <c r="A1117" s="93"/>
      <c r="B1117" s="21"/>
      <c r="C1117" s="21"/>
      <c r="D1117" s="21"/>
      <c r="E1117" s="21"/>
      <c r="F1117" s="94"/>
      <c r="G1117" s="95"/>
      <c r="H1117" s="93"/>
      <c r="I1117" s="20"/>
      <c r="J1117" s="20"/>
    </row>
    <row r="1118" spans="1:10" x14ac:dyDescent="0.35">
      <c r="A1118" s="93"/>
      <c r="B1118" s="21"/>
      <c r="C1118" s="21"/>
      <c r="D1118" s="21"/>
      <c r="E1118" s="21"/>
      <c r="F1118" s="94"/>
      <c r="G1118" s="95"/>
      <c r="H1118" s="93"/>
      <c r="I1118" s="20"/>
      <c r="J1118" s="20"/>
    </row>
    <row r="1119" spans="1:10" x14ac:dyDescent="0.35">
      <c r="A1119" s="93"/>
      <c r="B1119" s="21"/>
      <c r="C1119" s="21"/>
      <c r="D1119" s="21"/>
      <c r="E1119" s="21"/>
      <c r="F1119" s="94"/>
      <c r="G1119" s="95"/>
      <c r="H1119" s="93"/>
      <c r="I1119" s="20"/>
      <c r="J1119" s="20"/>
    </row>
    <row r="1120" spans="1:10" x14ac:dyDescent="0.35">
      <c r="A1120" s="93"/>
      <c r="B1120" s="21"/>
      <c r="C1120" s="21"/>
      <c r="D1120" s="21"/>
      <c r="E1120" s="21"/>
      <c r="F1120" s="94"/>
      <c r="G1120" s="95"/>
      <c r="H1120" s="93"/>
      <c r="I1120" s="20"/>
      <c r="J1120" s="20"/>
    </row>
    <row r="1121" spans="1:10" x14ac:dyDescent="0.35">
      <c r="A1121" s="93"/>
      <c r="B1121" s="21"/>
      <c r="C1121" s="21"/>
      <c r="D1121" s="21"/>
      <c r="E1121" s="21"/>
      <c r="F1121" s="94"/>
      <c r="G1121" s="95"/>
      <c r="H1121" s="93"/>
      <c r="I1121" s="20"/>
      <c r="J1121" s="20"/>
    </row>
    <row r="1122" spans="1:10" x14ac:dyDescent="0.35">
      <c r="A1122" s="93"/>
      <c r="B1122" s="21"/>
      <c r="C1122" s="21"/>
      <c r="D1122" s="21"/>
      <c r="E1122" s="21"/>
      <c r="F1122" s="94"/>
      <c r="G1122" s="95"/>
      <c r="H1122" s="93"/>
      <c r="I1122" s="20"/>
      <c r="J1122" s="20"/>
    </row>
    <row r="1123" spans="1:10" x14ac:dyDescent="0.35">
      <c r="A1123" s="93"/>
      <c r="B1123" s="21"/>
      <c r="C1123" s="21"/>
      <c r="D1123" s="21"/>
      <c r="E1123" s="21"/>
      <c r="F1123" s="94"/>
      <c r="G1123" s="95"/>
      <c r="H1123" s="93"/>
      <c r="I1123" s="20"/>
      <c r="J1123" s="20"/>
    </row>
    <row r="1124" spans="1:10" x14ac:dyDescent="0.35">
      <c r="A1124" s="93"/>
      <c r="B1124" s="21"/>
      <c r="C1124" s="21"/>
      <c r="D1124" s="21"/>
      <c r="E1124" s="21"/>
      <c r="F1124" s="94"/>
      <c r="G1124" s="95"/>
      <c r="H1124" s="93"/>
      <c r="I1124" s="20"/>
      <c r="J1124" s="20"/>
    </row>
    <row r="1125" spans="1:10" x14ac:dyDescent="0.35">
      <c r="A1125" s="93"/>
      <c r="B1125" s="21"/>
      <c r="C1125" s="21"/>
      <c r="D1125" s="21"/>
      <c r="E1125" s="21"/>
      <c r="F1125" s="94"/>
      <c r="G1125" s="95"/>
      <c r="H1125" s="93"/>
      <c r="I1125" s="20"/>
      <c r="J1125" s="20"/>
    </row>
    <row r="1126" spans="1:10" x14ac:dyDescent="0.35">
      <c r="A1126" s="93"/>
      <c r="B1126" s="21"/>
      <c r="C1126" s="21"/>
      <c r="D1126" s="21"/>
      <c r="E1126" s="21"/>
      <c r="F1126" s="94"/>
      <c r="G1126" s="95"/>
      <c r="H1126" s="93"/>
      <c r="I1126" s="20"/>
      <c r="J1126" s="20"/>
    </row>
    <row r="1127" spans="1:10" x14ac:dyDescent="0.35">
      <c r="A1127" s="93"/>
      <c r="B1127" s="21"/>
      <c r="C1127" s="21"/>
      <c r="D1127" s="21"/>
      <c r="E1127" s="21"/>
      <c r="F1127" s="94"/>
      <c r="G1127" s="95"/>
      <c r="H1127" s="93"/>
      <c r="I1127" s="20"/>
      <c r="J1127" s="20"/>
    </row>
    <row r="1128" spans="1:10" x14ac:dyDescent="0.35">
      <c r="A1128" s="93"/>
      <c r="B1128" s="21"/>
      <c r="C1128" s="21"/>
      <c r="D1128" s="21"/>
      <c r="E1128" s="21"/>
      <c r="F1128" s="94"/>
      <c r="G1128" s="95"/>
      <c r="H1128" s="93"/>
      <c r="I1128" s="20"/>
      <c r="J1128" s="20"/>
    </row>
    <row r="1129" spans="1:10" x14ac:dyDescent="0.35">
      <c r="A1129" s="93"/>
      <c r="B1129" s="21"/>
      <c r="C1129" s="21"/>
      <c r="D1129" s="21"/>
      <c r="E1129" s="21"/>
      <c r="F1129" s="94"/>
      <c r="G1129" s="95"/>
      <c r="H1129" s="93"/>
      <c r="I1129" s="20"/>
      <c r="J1129" s="20"/>
    </row>
    <row r="1130" spans="1:10" x14ac:dyDescent="0.35">
      <c r="A1130" s="93"/>
      <c r="B1130" s="21"/>
      <c r="C1130" s="21"/>
      <c r="D1130" s="21"/>
      <c r="E1130" s="21"/>
      <c r="F1130" s="94"/>
      <c r="G1130" s="95"/>
      <c r="H1130" s="93"/>
      <c r="I1130" s="20"/>
      <c r="J1130" s="20"/>
    </row>
    <row r="1131" spans="1:10" x14ac:dyDescent="0.35">
      <c r="A1131" s="93"/>
      <c r="B1131" s="21"/>
      <c r="C1131" s="21"/>
      <c r="D1131" s="21"/>
      <c r="E1131" s="21"/>
      <c r="F1131" s="94"/>
      <c r="G1131" s="95"/>
      <c r="H1131" s="93"/>
      <c r="I1131" s="20"/>
      <c r="J1131" s="20"/>
    </row>
    <row r="1132" spans="1:10" x14ac:dyDescent="0.35">
      <c r="A1132" s="93"/>
      <c r="B1132" s="21"/>
      <c r="C1132" s="21"/>
      <c r="D1132" s="21"/>
      <c r="E1132" s="21"/>
      <c r="F1132" s="94"/>
      <c r="G1132" s="95"/>
      <c r="H1132" s="93"/>
      <c r="I1132" s="20"/>
      <c r="J1132" s="20"/>
    </row>
    <row r="1133" spans="1:10" x14ac:dyDescent="0.35">
      <c r="A1133" s="93"/>
      <c r="B1133" s="21"/>
      <c r="C1133" s="21"/>
      <c r="D1133" s="21"/>
      <c r="E1133" s="21"/>
      <c r="F1133" s="94"/>
      <c r="G1133" s="95"/>
      <c r="H1133" s="93"/>
      <c r="I1133" s="20"/>
      <c r="J1133" s="20"/>
    </row>
    <row r="1134" spans="1:10" x14ac:dyDescent="0.35">
      <c r="A1134" s="93"/>
      <c r="B1134" s="21"/>
      <c r="C1134" s="21"/>
      <c r="D1134" s="21"/>
      <c r="E1134" s="21"/>
      <c r="F1134" s="94"/>
      <c r="G1134" s="95"/>
      <c r="H1134" s="93"/>
      <c r="I1134" s="20"/>
      <c r="J1134" s="20"/>
    </row>
    <row r="1135" spans="1:10" x14ac:dyDescent="0.35">
      <c r="A1135" s="93"/>
      <c r="B1135" s="21"/>
      <c r="C1135" s="21"/>
      <c r="D1135" s="21"/>
      <c r="E1135" s="21"/>
      <c r="F1135" s="94"/>
      <c r="G1135" s="95"/>
      <c r="H1135" s="93"/>
      <c r="I1135" s="20"/>
      <c r="J1135" s="20"/>
    </row>
    <row r="1136" spans="1:10" x14ac:dyDescent="0.35">
      <c r="A1136" s="93"/>
      <c r="B1136" s="21"/>
      <c r="C1136" s="21"/>
      <c r="D1136" s="21"/>
      <c r="E1136" s="21"/>
      <c r="F1136" s="94"/>
      <c r="G1136" s="95"/>
      <c r="H1136" s="93"/>
      <c r="I1136" s="20"/>
      <c r="J1136" s="20"/>
    </row>
    <row r="1137" spans="1:10" x14ac:dyDescent="0.35">
      <c r="A1137" s="93"/>
      <c r="B1137" s="21"/>
      <c r="C1137" s="21"/>
      <c r="D1137" s="21"/>
      <c r="E1137" s="21"/>
      <c r="F1137" s="94"/>
      <c r="G1137" s="95"/>
      <c r="H1137" s="93"/>
      <c r="I1137" s="20"/>
      <c r="J1137" s="20"/>
    </row>
    <row r="1138" spans="1:10" x14ac:dyDescent="0.35">
      <c r="A1138" s="93"/>
      <c r="B1138" s="21"/>
      <c r="C1138" s="21"/>
      <c r="D1138" s="21"/>
      <c r="E1138" s="21"/>
      <c r="F1138" s="94"/>
      <c r="G1138" s="95"/>
      <c r="H1138" s="93"/>
      <c r="I1138" s="20"/>
      <c r="J1138" s="20"/>
    </row>
    <row r="1139" spans="1:10" x14ac:dyDescent="0.35">
      <c r="A1139" s="93"/>
      <c r="B1139" s="21"/>
      <c r="C1139" s="21"/>
      <c r="D1139" s="21"/>
      <c r="E1139" s="21"/>
      <c r="F1139" s="94"/>
      <c r="G1139" s="95"/>
      <c r="H1139" s="93"/>
      <c r="I1139" s="20"/>
      <c r="J1139" s="20"/>
    </row>
    <row r="1140" spans="1:10" x14ac:dyDescent="0.35">
      <c r="A1140" s="93"/>
      <c r="B1140" s="21"/>
      <c r="C1140" s="21"/>
      <c r="D1140" s="21"/>
      <c r="E1140" s="21"/>
      <c r="F1140" s="94"/>
      <c r="G1140" s="95"/>
      <c r="H1140" s="93"/>
      <c r="I1140" s="20"/>
      <c r="J1140" s="20"/>
    </row>
    <row r="1141" spans="1:10" x14ac:dyDescent="0.35">
      <c r="A1141" s="93"/>
      <c r="B1141" s="21"/>
      <c r="C1141" s="21"/>
      <c r="D1141" s="21"/>
      <c r="E1141" s="21"/>
      <c r="F1141" s="94"/>
      <c r="G1141" s="95"/>
      <c r="H1141" s="93"/>
      <c r="I1141" s="20"/>
      <c r="J1141" s="20"/>
    </row>
    <row r="1142" spans="1:10" x14ac:dyDescent="0.35">
      <c r="A1142" s="93"/>
      <c r="B1142" s="21"/>
      <c r="C1142" s="21"/>
      <c r="D1142" s="21"/>
      <c r="E1142" s="21"/>
      <c r="F1142" s="94"/>
      <c r="G1142" s="95"/>
      <c r="H1142" s="93"/>
      <c r="I1142" s="20"/>
      <c r="J1142" s="20"/>
    </row>
    <row r="1143" spans="1:10" x14ac:dyDescent="0.35">
      <c r="A1143" s="93"/>
      <c r="B1143" s="21"/>
      <c r="C1143" s="21"/>
      <c r="D1143" s="21"/>
      <c r="E1143" s="21"/>
      <c r="F1143" s="94"/>
      <c r="G1143" s="95"/>
      <c r="H1143" s="93"/>
      <c r="I1143" s="20"/>
      <c r="J1143" s="20"/>
    </row>
    <row r="1144" spans="1:10" x14ac:dyDescent="0.35">
      <c r="A1144" s="93"/>
      <c r="B1144" s="21"/>
      <c r="C1144" s="21"/>
      <c r="D1144" s="21"/>
      <c r="E1144" s="21"/>
      <c r="F1144" s="94"/>
      <c r="G1144" s="95"/>
      <c r="H1144" s="93"/>
      <c r="I1144" s="20"/>
      <c r="J1144" s="20"/>
    </row>
    <row r="1145" spans="1:10" x14ac:dyDescent="0.35">
      <c r="A1145" s="93"/>
      <c r="B1145" s="21"/>
      <c r="C1145" s="21"/>
      <c r="D1145" s="21"/>
      <c r="E1145" s="21"/>
      <c r="F1145" s="94"/>
      <c r="G1145" s="95"/>
      <c r="H1145" s="93"/>
      <c r="I1145" s="20"/>
      <c r="J1145" s="20"/>
    </row>
    <row r="1146" spans="1:10" x14ac:dyDescent="0.35">
      <c r="A1146" s="93"/>
      <c r="B1146" s="21"/>
      <c r="C1146" s="21"/>
      <c r="D1146" s="21"/>
      <c r="E1146" s="21"/>
      <c r="F1146" s="94"/>
      <c r="G1146" s="95"/>
      <c r="H1146" s="93"/>
      <c r="I1146" s="20"/>
      <c r="J1146" s="20"/>
    </row>
    <row r="1147" spans="1:10" x14ac:dyDescent="0.35">
      <c r="A1147" s="93"/>
      <c r="B1147" s="21"/>
      <c r="C1147" s="21"/>
      <c r="D1147" s="21"/>
      <c r="E1147" s="21"/>
      <c r="F1147" s="94"/>
      <c r="G1147" s="95"/>
      <c r="H1147" s="93"/>
      <c r="I1147" s="20"/>
      <c r="J1147" s="20"/>
    </row>
    <row r="1148" spans="1:10" x14ac:dyDescent="0.35">
      <c r="A1148" s="93"/>
      <c r="B1148" s="21"/>
      <c r="C1148" s="21"/>
      <c r="D1148" s="21"/>
      <c r="E1148" s="21"/>
      <c r="F1148" s="94"/>
      <c r="G1148" s="95"/>
      <c r="H1148" s="93"/>
      <c r="I1148" s="20"/>
      <c r="J1148" s="20"/>
    </row>
    <row r="1149" spans="1:10" x14ac:dyDescent="0.35">
      <c r="A1149" s="93"/>
      <c r="B1149" s="21"/>
      <c r="C1149" s="21"/>
      <c r="D1149" s="21"/>
      <c r="E1149" s="21"/>
      <c r="F1149" s="94"/>
      <c r="G1149" s="95"/>
      <c r="H1149" s="93"/>
      <c r="I1149" s="20"/>
      <c r="J1149" s="20"/>
    </row>
    <row r="1150" spans="1:10" x14ac:dyDescent="0.35">
      <c r="A1150" s="93"/>
      <c r="B1150" s="21"/>
      <c r="C1150" s="21"/>
      <c r="D1150" s="21"/>
      <c r="E1150" s="21"/>
      <c r="F1150" s="94"/>
      <c r="G1150" s="95"/>
      <c r="H1150" s="93"/>
      <c r="I1150" s="20"/>
      <c r="J1150" s="20"/>
    </row>
    <row r="1151" spans="1:10" x14ac:dyDescent="0.35">
      <c r="A1151" s="93"/>
      <c r="B1151" s="21"/>
      <c r="C1151" s="21"/>
      <c r="D1151" s="21"/>
      <c r="E1151" s="21"/>
      <c r="F1151" s="94"/>
      <c r="G1151" s="95"/>
      <c r="H1151" s="93"/>
      <c r="I1151" s="20"/>
      <c r="J1151" s="20"/>
    </row>
    <row r="1152" spans="1:10" x14ac:dyDescent="0.35">
      <c r="A1152" s="93"/>
      <c r="B1152" s="21"/>
      <c r="C1152" s="21"/>
      <c r="D1152" s="21"/>
      <c r="E1152" s="21"/>
      <c r="F1152" s="94"/>
      <c r="G1152" s="95"/>
      <c r="H1152" s="93"/>
      <c r="I1152" s="20"/>
      <c r="J1152" s="20"/>
    </row>
    <row r="1153" spans="1:10" x14ac:dyDescent="0.35">
      <c r="A1153" s="93"/>
      <c r="B1153" s="21"/>
      <c r="C1153" s="21"/>
      <c r="D1153" s="21"/>
      <c r="E1153" s="21"/>
      <c r="F1153" s="94"/>
      <c r="G1153" s="95"/>
      <c r="H1153" s="93"/>
      <c r="I1153" s="20"/>
      <c r="J1153" s="20"/>
    </row>
    <row r="1154" spans="1:10" x14ac:dyDescent="0.35">
      <c r="A1154" s="93"/>
      <c r="B1154" s="21"/>
      <c r="C1154" s="21"/>
      <c r="D1154" s="21"/>
      <c r="E1154" s="21"/>
      <c r="F1154" s="94"/>
      <c r="G1154" s="95"/>
      <c r="H1154" s="93"/>
      <c r="I1154" s="20"/>
      <c r="J1154" s="20"/>
    </row>
    <row r="1155" spans="1:10" x14ac:dyDescent="0.35">
      <c r="A1155" s="93"/>
      <c r="B1155" s="21"/>
      <c r="C1155" s="21"/>
      <c r="D1155" s="21"/>
      <c r="E1155" s="21"/>
      <c r="F1155" s="94"/>
      <c r="G1155" s="95"/>
      <c r="H1155" s="93"/>
      <c r="I1155" s="20"/>
      <c r="J1155" s="20"/>
    </row>
    <row r="1156" spans="1:10" x14ac:dyDescent="0.35">
      <c r="A1156" s="93"/>
      <c r="B1156" s="21"/>
      <c r="C1156" s="21"/>
      <c r="D1156" s="21"/>
      <c r="E1156" s="21"/>
      <c r="F1156" s="94"/>
      <c r="G1156" s="95"/>
      <c r="H1156" s="93"/>
      <c r="I1156" s="20"/>
      <c r="J1156" s="20"/>
    </row>
    <row r="1157" spans="1:10" x14ac:dyDescent="0.35">
      <c r="A1157" s="93"/>
      <c r="B1157" s="21"/>
      <c r="C1157" s="21"/>
      <c r="D1157" s="21"/>
      <c r="E1157" s="21"/>
      <c r="F1157" s="94"/>
      <c r="G1157" s="95"/>
      <c r="H1157" s="93"/>
      <c r="I1157" s="20"/>
      <c r="J1157" s="20"/>
    </row>
    <row r="1158" spans="1:10" x14ac:dyDescent="0.35">
      <c r="A1158" s="93"/>
      <c r="B1158" s="21"/>
      <c r="C1158" s="21"/>
      <c r="D1158" s="21"/>
      <c r="E1158" s="21"/>
      <c r="F1158" s="94"/>
      <c r="G1158" s="95"/>
      <c r="H1158" s="93"/>
      <c r="I1158" s="20"/>
      <c r="J1158" s="20"/>
    </row>
    <row r="1159" spans="1:10" x14ac:dyDescent="0.35">
      <c r="A1159" s="93"/>
      <c r="B1159" s="21"/>
      <c r="C1159" s="21"/>
      <c r="D1159" s="21"/>
      <c r="E1159" s="21"/>
      <c r="F1159" s="94"/>
      <c r="G1159" s="95"/>
      <c r="H1159" s="93"/>
      <c r="I1159" s="20"/>
      <c r="J1159" s="20"/>
    </row>
    <row r="1160" spans="1:10" x14ac:dyDescent="0.35">
      <c r="A1160" s="93"/>
      <c r="B1160" s="21"/>
      <c r="C1160" s="21"/>
      <c r="D1160" s="21"/>
      <c r="E1160" s="21"/>
      <c r="F1160" s="94"/>
      <c r="G1160" s="95"/>
      <c r="H1160" s="93"/>
      <c r="I1160" s="20"/>
      <c r="J1160" s="20"/>
    </row>
    <row r="1161" spans="1:10" x14ac:dyDescent="0.35">
      <c r="A1161" s="93"/>
      <c r="B1161" s="21"/>
      <c r="C1161" s="21"/>
      <c r="D1161" s="21"/>
      <c r="E1161" s="21"/>
      <c r="F1161" s="94"/>
      <c r="G1161" s="95"/>
      <c r="H1161" s="93"/>
      <c r="I1161" s="20"/>
      <c r="J1161" s="20"/>
    </row>
    <row r="1162" spans="1:10" x14ac:dyDescent="0.35">
      <c r="A1162" s="93"/>
      <c r="B1162" s="21"/>
      <c r="C1162" s="21"/>
      <c r="D1162" s="21"/>
      <c r="E1162" s="21"/>
      <c r="F1162" s="94"/>
      <c r="G1162" s="95"/>
      <c r="H1162" s="93"/>
      <c r="I1162" s="20"/>
      <c r="J1162" s="20"/>
    </row>
    <row r="1163" spans="1:10" x14ac:dyDescent="0.35">
      <c r="A1163" s="93"/>
      <c r="B1163" s="21"/>
      <c r="C1163" s="21"/>
      <c r="D1163" s="21"/>
      <c r="E1163" s="21"/>
      <c r="F1163" s="94"/>
      <c r="G1163" s="95"/>
      <c r="H1163" s="93"/>
      <c r="I1163" s="20"/>
      <c r="J1163" s="20"/>
    </row>
    <row r="1164" spans="1:10" x14ac:dyDescent="0.35">
      <c r="A1164" s="93"/>
      <c r="B1164" s="21"/>
      <c r="C1164" s="21"/>
      <c r="D1164" s="21"/>
      <c r="E1164" s="21"/>
      <c r="F1164" s="94"/>
      <c r="G1164" s="95"/>
      <c r="H1164" s="93"/>
      <c r="I1164" s="20"/>
      <c r="J1164" s="20"/>
    </row>
    <row r="1165" spans="1:10" x14ac:dyDescent="0.35">
      <c r="A1165" s="93"/>
      <c r="B1165" s="21"/>
      <c r="C1165" s="21"/>
      <c r="D1165" s="21"/>
      <c r="E1165" s="21"/>
      <c r="F1165" s="94"/>
      <c r="G1165" s="95"/>
      <c r="H1165" s="93"/>
      <c r="I1165" s="20"/>
      <c r="J1165" s="20"/>
    </row>
    <row r="1166" spans="1:10" x14ac:dyDescent="0.35">
      <c r="A1166" s="93"/>
      <c r="B1166" s="21"/>
      <c r="C1166" s="21"/>
      <c r="D1166" s="21"/>
      <c r="E1166" s="21"/>
      <c r="F1166" s="94"/>
      <c r="G1166" s="95"/>
      <c r="H1166" s="93"/>
      <c r="I1166" s="20"/>
      <c r="J1166" s="20"/>
    </row>
    <row r="1167" spans="1:10" x14ac:dyDescent="0.35">
      <c r="A1167" s="93"/>
      <c r="B1167" s="21"/>
      <c r="C1167" s="21"/>
      <c r="D1167" s="21"/>
      <c r="E1167" s="21"/>
      <c r="F1167" s="94"/>
      <c r="G1167" s="95"/>
      <c r="H1167" s="93"/>
      <c r="I1167" s="20"/>
      <c r="J1167" s="20"/>
    </row>
    <row r="1168" spans="1:10" x14ac:dyDescent="0.35">
      <c r="A1168" s="93"/>
      <c r="B1168" s="21"/>
      <c r="C1168" s="21"/>
      <c r="D1168" s="21"/>
      <c r="E1168" s="21"/>
      <c r="F1168" s="94"/>
      <c r="G1168" s="95"/>
      <c r="H1168" s="93"/>
      <c r="I1168" s="20"/>
      <c r="J1168" s="20"/>
    </row>
    <row r="1169" spans="1:10" x14ac:dyDescent="0.35">
      <c r="A1169" s="93"/>
      <c r="B1169" s="21"/>
      <c r="C1169" s="21"/>
      <c r="D1169" s="21"/>
      <c r="E1169" s="21"/>
      <c r="F1169" s="94"/>
      <c r="G1169" s="95"/>
      <c r="H1169" s="93"/>
      <c r="I1169" s="20"/>
      <c r="J1169" s="20"/>
    </row>
    <row r="1170" spans="1:10" x14ac:dyDescent="0.35">
      <c r="A1170" s="93"/>
      <c r="B1170" s="21"/>
      <c r="C1170" s="21"/>
      <c r="D1170" s="21"/>
      <c r="E1170" s="21"/>
      <c r="F1170" s="94"/>
      <c r="G1170" s="95"/>
      <c r="H1170" s="93"/>
      <c r="I1170" s="20"/>
      <c r="J1170" s="20"/>
    </row>
    <row r="1171" spans="1:10" x14ac:dyDescent="0.35">
      <c r="A1171" s="93"/>
      <c r="B1171" s="21"/>
      <c r="C1171" s="21"/>
      <c r="D1171" s="21"/>
      <c r="E1171" s="21"/>
      <c r="F1171" s="94"/>
      <c r="G1171" s="95"/>
      <c r="H1171" s="93"/>
      <c r="I1171" s="20"/>
      <c r="J1171" s="20"/>
    </row>
    <row r="1172" spans="1:10" x14ac:dyDescent="0.35">
      <c r="A1172" s="93"/>
      <c r="B1172" s="21"/>
      <c r="C1172" s="21"/>
      <c r="D1172" s="21"/>
      <c r="E1172" s="21"/>
      <c r="F1172" s="94"/>
      <c r="G1172" s="95"/>
      <c r="H1172" s="93"/>
      <c r="I1172" s="20"/>
      <c r="J1172" s="20"/>
    </row>
    <row r="1173" spans="1:10" x14ac:dyDescent="0.35">
      <c r="A1173" s="93"/>
      <c r="B1173" s="21"/>
      <c r="C1173" s="21"/>
      <c r="D1173" s="21"/>
      <c r="E1173" s="21"/>
      <c r="F1173" s="94"/>
      <c r="G1173" s="95"/>
      <c r="H1173" s="93"/>
      <c r="I1173" s="20"/>
      <c r="J1173" s="20"/>
    </row>
    <row r="1174" spans="1:10" x14ac:dyDescent="0.35">
      <c r="A1174" s="93"/>
      <c r="B1174" s="21"/>
      <c r="C1174" s="21"/>
      <c r="D1174" s="21"/>
      <c r="E1174" s="21"/>
      <c r="F1174" s="94"/>
      <c r="G1174" s="95"/>
      <c r="H1174" s="93"/>
      <c r="I1174" s="20"/>
      <c r="J1174" s="20"/>
    </row>
    <row r="1175" spans="1:10" x14ac:dyDescent="0.35">
      <c r="A1175" s="93"/>
      <c r="B1175" s="21"/>
      <c r="C1175" s="21"/>
      <c r="D1175" s="21"/>
      <c r="E1175" s="21"/>
      <c r="F1175" s="94"/>
      <c r="G1175" s="95"/>
      <c r="H1175" s="93"/>
      <c r="I1175" s="20"/>
      <c r="J1175" s="20"/>
    </row>
    <row r="1176" spans="1:10" x14ac:dyDescent="0.35">
      <c r="A1176" s="93"/>
      <c r="B1176" s="21"/>
      <c r="C1176" s="21"/>
      <c r="D1176" s="21"/>
      <c r="E1176" s="21"/>
      <c r="F1176" s="94"/>
      <c r="G1176" s="95"/>
      <c r="H1176" s="93"/>
      <c r="I1176" s="20"/>
      <c r="J1176" s="20"/>
    </row>
    <row r="1177" spans="1:10" x14ac:dyDescent="0.35">
      <c r="A1177" s="93"/>
      <c r="B1177" s="21"/>
      <c r="C1177" s="21"/>
      <c r="D1177" s="21"/>
      <c r="E1177" s="21"/>
      <c r="F1177" s="94"/>
      <c r="G1177" s="95"/>
      <c r="H1177" s="93"/>
      <c r="I1177" s="20"/>
      <c r="J1177" s="20"/>
    </row>
    <row r="1178" spans="1:10" x14ac:dyDescent="0.35">
      <c r="A1178" s="93"/>
      <c r="B1178" s="21"/>
      <c r="C1178" s="21"/>
      <c r="D1178" s="21"/>
      <c r="E1178" s="21"/>
      <c r="F1178" s="94"/>
      <c r="G1178" s="95"/>
      <c r="H1178" s="93"/>
      <c r="I1178" s="20"/>
      <c r="J1178" s="20"/>
    </row>
    <row r="1179" spans="1:10" x14ac:dyDescent="0.35">
      <c r="A1179" s="93"/>
      <c r="B1179" s="21"/>
      <c r="C1179" s="21"/>
      <c r="D1179" s="21"/>
      <c r="E1179" s="21"/>
      <c r="F1179" s="94"/>
      <c r="G1179" s="95"/>
      <c r="H1179" s="93"/>
      <c r="I1179" s="20"/>
      <c r="J1179" s="20"/>
    </row>
    <row r="1180" spans="1:10" x14ac:dyDescent="0.35">
      <c r="A1180" s="93"/>
      <c r="B1180" s="21"/>
      <c r="C1180" s="21"/>
      <c r="D1180" s="21"/>
      <c r="E1180" s="21"/>
      <c r="F1180" s="94"/>
      <c r="G1180" s="95"/>
      <c r="H1180" s="93"/>
      <c r="I1180" s="20"/>
      <c r="J1180" s="20"/>
    </row>
    <row r="1181" spans="1:10" x14ac:dyDescent="0.35">
      <c r="A1181" s="93"/>
      <c r="B1181" s="21"/>
      <c r="C1181" s="21"/>
      <c r="D1181" s="21"/>
      <c r="E1181" s="21"/>
      <c r="F1181" s="94"/>
      <c r="G1181" s="95"/>
      <c r="H1181" s="93"/>
      <c r="I1181" s="20"/>
      <c r="J1181" s="20"/>
    </row>
    <row r="1182" spans="1:10" x14ac:dyDescent="0.35">
      <c r="A1182" s="93"/>
      <c r="B1182" s="21"/>
      <c r="C1182" s="21"/>
      <c r="D1182" s="21"/>
      <c r="E1182" s="21"/>
      <c r="F1182" s="94"/>
      <c r="G1182" s="95"/>
      <c r="H1182" s="93"/>
      <c r="I1182" s="20"/>
      <c r="J1182" s="20"/>
    </row>
    <row r="1183" spans="1:10" x14ac:dyDescent="0.35">
      <c r="A1183" s="93"/>
      <c r="B1183" s="21"/>
      <c r="C1183" s="21"/>
      <c r="D1183" s="21"/>
      <c r="E1183" s="21"/>
      <c r="F1183" s="94"/>
      <c r="G1183" s="95"/>
      <c r="H1183" s="93"/>
      <c r="I1183" s="20"/>
      <c r="J1183" s="20"/>
    </row>
    <row r="1184" spans="1:10" x14ac:dyDescent="0.35">
      <c r="A1184" s="93"/>
      <c r="B1184" s="21"/>
      <c r="C1184" s="21"/>
      <c r="D1184" s="21"/>
      <c r="E1184" s="21"/>
      <c r="F1184" s="94"/>
      <c r="G1184" s="95"/>
      <c r="H1184" s="93"/>
      <c r="I1184" s="20"/>
      <c r="J1184" s="20"/>
    </row>
    <row r="1185" spans="1:10" x14ac:dyDescent="0.35">
      <c r="A1185" s="93"/>
      <c r="B1185" s="21"/>
      <c r="C1185" s="21"/>
      <c r="D1185" s="21"/>
      <c r="E1185" s="21"/>
      <c r="F1185" s="94"/>
      <c r="G1185" s="95"/>
      <c r="H1185" s="93"/>
      <c r="I1185" s="20"/>
      <c r="J1185" s="20"/>
    </row>
    <row r="1186" spans="1:10" x14ac:dyDescent="0.35">
      <c r="A1186" s="93"/>
      <c r="B1186" s="21"/>
      <c r="C1186" s="21"/>
      <c r="D1186" s="21"/>
      <c r="E1186" s="21"/>
      <c r="F1186" s="94"/>
      <c r="G1186" s="95"/>
      <c r="H1186" s="93"/>
      <c r="I1186" s="20"/>
      <c r="J1186" s="20"/>
    </row>
    <row r="1187" spans="1:10" x14ac:dyDescent="0.35">
      <c r="A1187" s="93"/>
      <c r="B1187" s="21"/>
      <c r="C1187" s="21"/>
      <c r="D1187" s="21"/>
      <c r="E1187" s="21"/>
      <c r="F1187" s="94"/>
      <c r="G1187" s="95"/>
      <c r="H1187" s="93"/>
      <c r="I1187" s="20"/>
      <c r="J1187" s="20"/>
    </row>
    <row r="1188" spans="1:10" x14ac:dyDescent="0.35">
      <c r="A1188" s="93"/>
      <c r="B1188" s="21"/>
      <c r="C1188" s="21"/>
      <c r="D1188" s="21"/>
      <c r="E1188" s="21"/>
      <c r="F1188" s="94"/>
      <c r="G1188" s="95"/>
      <c r="H1188" s="93"/>
      <c r="I1188" s="20"/>
      <c r="J1188" s="20"/>
    </row>
    <row r="1189" spans="1:10" x14ac:dyDescent="0.35">
      <c r="A1189" s="93"/>
      <c r="B1189" s="21"/>
      <c r="C1189" s="21"/>
      <c r="D1189" s="21"/>
      <c r="E1189" s="21"/>
      <c r="F1189" s="94"/>
      <c r="G1189" s="95"/>
      <c r="H1189" s="93"/>
      <c r="I1189" s="20"/>
      <c r="J1189" s="20"/>
    </row>
    <row r="1190" spans="1:10" x14ac:dyDescent="0.35">
      <c r="A1190" s="93"/>
      <c r="B1190" s="21"/>
      <c r="C1190" s="21"/>
      <c r="D1190" s="21"/>
      <c r="E1190" s="21"/>
      <c r="F1190" s="94"/>
      <c r="G1190" s="95"/>
      <c r="H1190" s="93"/>
      <c r="I1190" s="20"/>
      <c r="J1190" s="20"/>
    </row>
    <row r="1191" spans="1:10" x14ac:dyDescent="0.35">
      <c r="A1191" s="93"/>
      <c r="B1191" s="21"/>
      <c r="C1191" s="21"/>
      <c r="D1191" s="21"/>
      <c r="E1191" s="21"/>
      <c r="F1191" s="94"/>
      <c r="G1191" s="95"/>
      <c r="H1191" s="93"/>
      <c r="I1191" s="20"/>
      <c r="J1191" s="20"/>
    </row>
    <row r="1192" spans="1:10" x14ac:dyDescent="0.35">
      <c r="A1192" s="93"/>
      <c r="B1192" s="21"/>
      <c r="C1192" s="21"/>
      <c r="D1192" s="21"/>
      <c r="E1192" s="21"/>
      <c r="F1192" s="94"/>
      <c r="G1192" s="95"/>
      <c r="H1192" s="93"/>
      <c r="I1192" s="20"/>
      <c r="J1192" s="20"/>
    </row>
    <row r="1193" spans="1:10" x14ac:dyDescent="0.35">
      <c r="A1193" s="93"/>
      <c r="B1193" s="21"/>
      <c r="C1193" s="21"/>
      <c r="D1193" s="21"/>
      <c r="E1193" s="21"/>
      <c r="F1193" s="94"/>
      <c r="G1193" s="95"/>
      <c r="H1193" s="93"/>
      <c r="I1193" s="20"/>
      <c r="J1193" s="20"/>
    </row>
    <row r="1194" spans="1:10" x14ac:dyDescent="0.35">
      <c r="A1194" s="93"/>
      <c r="B1194" s="21"/>
      <c r="C1194" s="21"/>
      <c r="D1194" s="21"/>
      <c r="E1194" s="21"/>
      <c r="F1194" s="94"/>
      <c r="G1194" s="95"/>
      <c r="H1194" s="93"/>
      <c r="I1194" s="20"/>
      <c r="J1194" s="20"/>
    </row>
    <row r="1195" spans="1:10" x14ac:dyDescent="0.35">
      <c r="A1195" s="93"/>
      <c r="B1195" s="21"/>
      <c r="C1195" s="21"/>
      <c r="D1195" s="21"/>
      <c r="E1195" s="21"/>
      <c r="F1195" s="94"/>
      <c r="G1195" s="95"/>
      <c r="H1195" s="93"/>
      <c r="I1195" s="20"/>
      <c r="J1195" s="20"/>
    </row>
    <row r="1196" spans="1:10" x14ac:dyDescent="0.35">
      <c r="A1196" s="93"/>
      <c r="B1196" s="21"/>
      <c r="C1196" s="21"/>
      <c r="D1196" s="21"/>
      <c r="E1196" s="21"/>
      <c r="F1196" s="94"/>
      <c r="G1196" s="95"/>
      <c r="H1196" s="93"/>
      <c r="I1196" s="20"/>
      <c r="J1196" s="20"/>
    </row>
    <row r="1197" spans="1:10" x14ac:dyDescent="0.35">
      <c r="A1197" s="93"/>
      <c r="B1197" s="21"/>
      <c r="C1197" s="21"/>
      <c r="D1197" s="21"/>
      <c r="E1197" s="21"/>
      <c r="F1197" s="94"/>
      <c r="G1197" s="95"/>
      <c r="H1197" s="93"/>
      <c r="I1197" s="20"/>
      <c r="J1197" s="20"/>
    </row>
    <row r="1198" spans="1:10" x14ac:dyDescent="0.35">
      <c r="A1198" s="93"/>
      <c r="B1198" s="21"/>
      <c r="C1198" s="21"/>
      <c r="D1198" s="21"/>
      <c r="E1198" s="21"/>
      <c r="F1198" s="94"/>
      <c r="G1198" s="95"/>
      <c r="H1198" s="93"/>
      <c r="I1198" s="20"/>
      <c r="J1198" s="20"/>
    </row>
    <row r="1199" spans="1:10" x14ac:dyDescent="0.35">
      <c r="A1199" s="93"/>
      <c r="B1199" s="21"/>
      <c r="C1199" s="21"/>
      <c r="D1199" s="21"/>
      <c r="E1199" s="21"/>
      <c r="F1199" s="94"/>
      <c r="G1199" s="95"/>
      <c r="H1199" s="93"/>
      <c r="I1199" s="20"/>
      <c r="J1199" s="20"/>
    </row>
    <row r="1200" spans="1:10" x14ac:dyDescent="0.35">
      <c r="A1200" s="93"/>
      <c r="B1200" s="21"/>
      <c r="C1200" s="21"/>
      <c r="D1200" s="21"/>
      <c r="E1200" s="21"/>
      <c r="F1200" s="94"/>
      <c r="G1200" s="95"/>
      <c r="H1200" s="93"/>
      <c r="I1200" s="20"/>
      <c r="J1200" s="20"/>
    </row>
    <row r="1201" spans="1:10" x14ac:dyDescent="0.35">
      <c r="A1201" s="93"/>
      <c r="B1201" s="21"/>
      <c r="C1201" s="21"/>
      <c r="D1201" s="21"/>
      <c r="E1201" s="21"/>
      <c r="F1201" s="94"/>
      <c r="G1201" s="95"/>
      <c r="H1201" s="93"/>
      <c r="I1201" s="20"/>
      <c r="J1201" s="20"/>
    </row>
    <row r="1202" spans="1:10" x14ac:dyDescent="0.35">
      <c r="A1202" s="93"/>
      <c r="B1202" s="21"/>
      <c r="C1202" s="21"/>
      <c r="D1202" s="21"/>
      <c r="E1202" s="21"/>
      <c r="F1202" s="94"/>
      <c r="G1202" s="95"/>
      <c r="H1202" s="93"/>
      <c r="I1202" s="20"/>
      <c r="J1202" s="20"/>
    </row>
    <row r="1203" spans="1:10" x14ac:dyDescent="0.35">
      <c r="A1203" s="93"/>
      <c r="B1203" s="21"/>
      <c r="C1203" s="21"/>
      <c r="D1203" s="21"/>
      <c r="E1203" s="21"/>
      <c r="F1203" s="94"/>
      <c r="G1203" s="95"/>
      <c r="H1203" s="93"/>
      <c r="I1203" s="20"/>
      <c r="J1203" s="20"/>
    </row>
    <row r="1204" spans="1:10" x14ac:dyDescent="0.35">
      <c r="A1204" s="93"/>
      <c r="B1204" s="21"/>
      <c r="C1204" s="21"/>
      <c r="D1204" s="21"/>
      <c r="E1204" s="21"/>
      <c r="F1204" s="94"/>
      <c r="G1204" s="95"/>
      <c r="H1204" s="93"/>
      <c r="I1204" s="20"/>
      <c r="J1204" s="20"/>
    </row>
    <row r="1205" spans="1:10" x14ac:dyDescent="0.35">
      <c r="A1205" s="93"/>
      <c r="B1205" s="21"/>
      <c r="C1205" s="21"/>
      <c r="D1205" s="21"/>
      <c r="E1205" s="21"/>
      <c r="F1205" s="94"/>
      <c r="G1205" s="95"/>
      <c r="H1205" s="93"/>
      <c r="I1205" s="20"/>
      <c r="J1205" s="20"/>
    </row>
    <row r="1206" spans="1:10" x14ac:dyDescent="0.35">
      <c r="A1206" s="93"/>
      <c r="B1206" s="21"/>
      <c r="C1206" s="21"/>
      <c r="D1206" s="21"/>
      <c r="E1206" s="21"/>
      <c r="F1206" s="94"/>
      <c r="G1206" s="95"/>
      <c r="H1206" s="93"/>
      <c r="I1206" s="20"/>
      <c r="J1206" s="20"/>
    </row>
    <row r="1207" spans="1:10" x14ac:dyDescent="0.35">
      <c r="A1207" s="93"/>
      <c r="B1207" s="21"/>
      <c r="C1207" s="21"/>
      <c r="D1207" s="21"/>
      <c r="E1207" s="21"/>
      <c r="F1207" s="94"/>
      <c r="G1207" s="95"/>
      <c r="H1207" s="93"/>
      <c r="I1207" s="20"/>
      <c r="J1207" s="20"/>
    </row>
    <row r="1208" spans="1:10" x14ac:dyDescent="0.35">
      <c r="A1208" s="93"/>
      <c r="B1208" s="21"/>
      <c r="C1208" s="21"/>
      <c r="D1208" s="21"/>
      <c r="E1208" s="21"/>
      <c r="F1208" s="94"/>
      <c r="G1208" s="95"/>
      <c r="H1208" s="93"/>
      <c r="I1208" s="20"/>
      <c r="J1208" s="20"/>
    </row>
    <row r="1209" spans="1:10" x14ac:dyDescent="0.35">
      <c r="A1209" s="93"/>
      <c r="B1209" s="21"/>
      <c r="C1209" s="21"/>
      <c r="D1209" s="21"/>
      <c r="E1209" s="21"/>
      <c r="F1209" s="94"/>
      <c r="G1209" s="95"/>
      <c r="H1209" s="93"/>
      <c r="I1209" s="20"/>
      <c r="J1209" s="20"/>
    </row>
    <row r="1210" spans="1:10" x14ac:dyDescent="0.35">
      <c r="A1210" s="93"/>
      <c r="B1210" s="21"/>
      <c r="C1210" s="21"/>
      <c r="D1210" s="21"/>
      <c r="E1210" s="21"/>
      <c r="F1210" s="94"/>
      <c r="G1210" s="95"/>
      <c r="H1210" s="93"/>
      <c r="I1210" s="20"/>
      <c r="J1210" s="20"/>
    </row>
    <row r="1211" spans="1:10" x14ac:dyDescent="0.35">
      <c r="A1211" s="93"/>
      <c r="B1211" s="21"/>
      <c r="C1211" s="21"/>
      <c r="D1211" s="21"/>
      <c r="E1211" s="21"/>
      <c r="F1211" s="94"/>
      <c r="G1211" s="95"/>
      <c r="H1211" s="93"/>
      <c r="I1211" s="20"/>
      <c r="J1211" s="20"/>
    </row>
    <row r="1212" spans="1:10" x14ac:dyDescent="0.35">
      <c r="A1212" s="93"/>
      <c r="B1212" s="21"/>
      <c r="C1212" s="21"/>
      <c r="D1212" s="21"/>
      <c r="E1212" s="21"/>
      <c r="F1212" s="94"/>
      <c r="G1212" s="95"/>
      <c r="H1212" s="93"/>
      <c r="I1212" s="20"/>
      <c r="J1212" s="20"/>
    </row>
    <row r="1213" spans="1:10" x14ac:dyDescent="0.35">
      <c r="A1213" s="93"/>
      <c r="B1213" s="21"/>
      <c r="C1213" s="21"/>
      <c r="D1213" s="21"/>
      <c r="E1213" s="21"/>
      <c r="F1213" s="94"/>
      <c r="G1213" s="95"/>
      <c r="H1213" s="93"/>
      <c r="I1213" s="20"/>
      <c r="J1213" s="20"/>
    </row>
    <row r="1214" spans="1:10" x14ac:dyDescent="0.35">
      <c r="A1214" s="93"/>
      <c r="B1214" s="21"/>
      <c r="C1214" s="21"/>
      <c r="D1214" s="21"/>
      <c r="E1214" s="21"/>
      <c r="F1214" s="94"/>
      <c r="G1214" s="95"/>
      <c r="H1214" s="93"/>
      <c r="I1214" s="20"/>
      <c r="J1214" s="20"/>
    </row>
    <row r="1215" spans="1:10" x14ac:dyDescent="0.35">
      <c r="A1215" s="93"/>
      <c r="B1215" s="21"/>
      <c r="C1215" s="21"/>
      <c r="D1215" s="21"/>
      <c r="E1215" s="21"/>
      <c r="F1215" s="94"/>
      <c r="G1215" s="95"/>
      <c r="H1215" s="93"/>
      <c r="I1215" s="20"/>
      <c r="J1215" s="20"/>
    </row>
    <row r="1216" spans="1:10" x14ac:dyDescent="0.35">
      <c r="A1216" s="93"/>
      <c r="B1216" s="21"/>
      <c r="C1216" s="21"/>
      <c r="D1216" s="21"/>
      <c r="E1216" s="21"/>
      <c r="F1216" s="94"/>
      <c r="G1216" s="95"/>
      <c r="H1216" s="93"/>
      <c r="I1216" s="20"/>
      <c r="J1216" s="20"/>
    </row>
    <row r="1217" spans="1:10" x14ac:dyDescent="0.35">
      <c r="A1217" s="93"/>
      <c r="B1217" s="21"/>
      <c r="C1217" s="21"/>
      <c r="D1217" s="21"/>
      <c r="E1217" s="21"/>
      <c r="F1217" s="94"/>
      <c r="G1217" s="95"/>
      <c r="H1217" s="93"/>
      <c r="I1217" s="20"/>
      <c r="J1217" s="20"/>
    </row>
    <row r="1218" spans="1:10" x14ac:dyDescent="0.35">
      <c r="A1218" s="93"/>
      <c r="B1218" s="21"/>
      <c r="C1218" s="21"/>
      <c r="D1218" s="21"/>
      <c r="E1218" s="21"/>
      <c r="F1218" s="94"/>
      <c r="G1218" s="95"/>
      <c r="H1218" s="93"/>
      <c r="I1218" s="20"/>
      <c r="J1218" s="20"/>
    </row>
    <row r="1219" spans="1:10" x14ac:dyDescent="0.35">
      <c r="A1219" s="93"/>
      <c r="B1219" s="21"/>
      <c r="C1219" s="21"/>
      <c r="D1219" s="21"/>
      <c r="E1219" s="21"/>
      <c r="F1219" s="94"/>
      <c r="G1219" s="95"/>
      <c r="H1219" s="93"/>
      <c r="I1219" s="20"/>
      <c r="J1219" s="20"/>
    </row>
    <row r="1220" spans="1:10" x14ac:dyDescent="0.35">
      <c r="A1220" s="93"/>
      <c r="B1220" s="21"/>
      <c r="C1220" s="21"/>
      <c r="D1220" s="21"/>
      <c r="E1220" s="21"/>
      <c r="F1220" s="94"/>
      <c r="G1220" s="95"/>
      <c r="H1220" s="93"/>
      <c r="I1220" s="20"/>
      <c r="J1220" s="20"/>
    </row>
    <row r="1221" spans="1:10" x14ac:dyDescent="0.35">
      <c r="A1221" s="93"/>
      <c r="B1221" s="21"/>
      <c r="C1221" s="21"/>
      <c r="D1221" s="21"/>
      <c r="E1221" s="21"/>
      <c r="F1221" s="94"/>
      <c r="G1221" s="95"/>
      <c r="H1221" s="93"/>
      <c r="I1221" s="20"/>
      <c r="J1221" s="20"/>
    </row>
    <row r="1222" spans="1:10" x14ac:dyDescent="0.35">
      <c r="A1222" s="93"/>
      <c r="B1222" s="21"/>
      <c r="C1222" s="21"/>
      <c r="D1222" s="21"/>
      <c r="E1222" s="21"/>
      <c r="F1222" s="94"/>
      <c r="G1222" s="95"/>
      <c r="H1222" s="93"/>
      <c r="I1222" s="20"/>
      <c r="J1222" s="20"/>
    </row>
    <row r="1223" spans="1:10" x14ac:dyDescent="0.35">
      <c r="A1223" s="93"/>
      <c r="B1223" s="21"/>
      <c r="C1223" s="21"/>
      <c r="D1223" s="21"/>
      <c r="E1223" s="21"/>
      <c r="F1223" s="94"/>
      <c r="G1223" s="95"/>
      <c r="H1223" s="93"/>
      <c r="I1223" s="20"/>
      <c r="J1223" s="20"/>
    </row>
    <row r="1224" spans="1:10" x14ac:dyDescent="0.35">
      <c r="A1224" s="93"/>
      <c r="B1224" s="21"/>
      <c r="C1224" s="21"/>
      <c r="D1224" s="21"/>
      <c r="E1224" s="21"/>
      <c r="F1224" s="94"/>
      <c r="G1224" s="95"/>
      <c r="H1224" s="93"/>
      <c r="I1224" s="20"/>
      <c r="J1224" s="20"/>
    </row>
    <row r="1225" spans="1:10" x14ac:dyDescent="0.35">
      <c r="A1225" s="93"/>
      <c r="B1225" s="21"/>
      <c r="C1225" s="21"/>
      <c r="D1225" s="21"/>
      <c r="E1225" s="21"/>
      <c r="F1225" s="94"/>
      <c r="G1225" s="95"/>
      <c r="H1225" s="93"/>
      <c r="I1225" s="20"/>
      <c r="J1225" s="20"/>
    </row>
    <row r="1226" spans="1:10" x14ac:dyDescent="0.35">
      <c r="A1226" s="93"/>
      <c r="B1226" s="21"/>
      <c r="C1226" s="21"/>
      <c r="D1226" s="21"/>
      <c r="E1226" s="21"/>
      <c r="F1226" s="94"/>
      <c r="G1226" s="95"/>
      <c r="H1226" s="93"/>
      <c r="I1226" s="20"/>
      <c r="J1226" s="20"/>
    </row>
    <row r="1227" spans="1:10" x14ac:dyDescent="0.35">
      <c r="A1227" s="93"/>
      <c r="B1227" s="21"/>
      <c r="C1227" s="21"/>
      <c r="D1227" s="21"/>
      <c r="E1227" s="21"/>
      <c r="F1227" s="94"/>
      <c r="G1227" s="95"/>
      <c r="H1227" s="93"/>
      <c r="I1227" s="20"/>
      <c r="J1227" s="20"/>
    </row>
    <row r="1228" spans="1:10" x14ac:dyDescent="0.35">
      <c r="A1228" s="93"/>
      <c r="B1228" s="21"/>
      <c r="C1228" s="21"/>
      <c r="D1228" s="21"/>
      <c r="E1228" s="21"/>
      <c r="F1228" s="94"/>
      <c r="G1228" s="95"/>
      <c r="H1228" s="93"/>
      <c r="I1228" s="20"/>
      <c r="J1228" s="20"/>
    </row>
    <row r="1229" spans="1:10" x14ac:dyDescent="0.35">
      <c r="A1229" s="93"/>
      <c r="B1229" s="21"/>
      <c r="C1229" s="21"/>
      <c r="D1229" s="21"/>
      <c r="E1229" s="21"/>
      <c r="F1229" s="94"/>
      <c r="G1229" s="95"/>
      <c r="H1229" s="93"/>
      <c r="I1229" s="20"/>
      <c r="J1229" s="20"/>
    </row>
    <row r="1230" spans="1:10" x14ac:dyDescent="0.35">
      <c r="A1230" s="93"/>
      <c r="B1230" s="21"/>
      <c r="C1230" s="21"/>
      <c r="D1230" s="21"/>
      <c r="E1230" s="21"/>
      <c r="F1230" s="94"/>
      <c r="G1230" s="95"/>
      <c r="H1230" s="93"/>
      <c r="I1230" s="20"/>
      <c r="J1230" s="20"/>
    </row>
    <row r="1231" spans="1:10" x14ac:dyDescent="0.35">
      <c r="A1231" s="93"/>
      <c r="B1231" s="21"/>
      <c r="C1231" s="21"/>
      <c r="D1231" s="21"/>
      <c r="E1231" s="21"/>
      <c r="F1231" s="94"/>
      <c r="G1231" s="95"/>
      <c r="H1231" s="93"/>
      <c r="I1231" s="20"/>
      <c r="J1231" s="20"/>
    </row>
    <row r="1232" spans="1:10" x14ac:dyDescent="0.35">
      <c r="A1232" s="93"/>
      <c r="B1232" s="21"/>
      <c r="C1232" s="21"/>
      <c r="D1232" s="21"/>
      <c r="E1232" s="21"/>
      <c r="F1232" s="94"/>
      <c r="G1232" s="95"/>
      <c r="H1232" s="93"/>
      <c r="I1232" s="20"/>
      <c r="J1232" s="20"/>
    </row>
    <row r="1233" spans="1:10" x14ac:dyDescent="0.35">
      <c r="A1233" s="93"/>
      <c r="B1233" s="21"/>
      <c r="C1233" s="21"/>
      <c r="D1233" s="21"/>
      <c r="E1233" s="21"/>
      <c r="F1233" s="94"/>
      <c r="G1233" s="95"/>
      <c r="H1233" s="93"/>
      <c r="I1233" s="20"/>
      <c r="J1233" s="20"/>
    </row>
    <row r="1234" spans="1:10" x14ac:dyDescent="0.35">
      <c r="A1234" s="93"/>
      <c r="B1234" s="21"/>
      <c r="C1234" s="21"/>
      <c r="D1234" s="21"/>
      <c r="E1234" s="21"/>
      <c r="F1234" s="94"/>
      <c r="G1234" s="95"/>
      <c r="H1234" s="93"/>
      <c r="I1234" s="20"/>
      <c r="J1234" s="20"/>
    </row>
    <row r="1235" spans="1:10" x14ac:dyDescent="0.35">
      <c r="A1235" s="93"/>
      <c r="B1235" s="21"/>
      <c r="C1235" s="21"/>
      <c r="D1235" s="21"/>
      <c r="E1235" s="21"/>
      <c r="F1235" s="94"/>
      <c r="G1235" s="95"/>
      <c r="H1235" s="93"/>
      <c r="I1235" s="20"/>
      <c r="J1235" s="20"/>
    </row>
    <row r="1236" spans="1:10" x14ac:dyDescent="0.35">
      <c r="A1236" s="93"/>
      <c r="B1236" s="21"/>
      <c r="C1236" s="21"/>
      <c r="D1236" s="21"/>
      <c r="E1236" s="21"/>
      <c r="F1236" s="94"/>
      <c r="G1236" s="95"/>
      <c r="H1236" s="93"/>
      <c r="I1236" s="20"/>
      <c r="J1236" s="20"/>
    </row>
    <row r="1237" spans="1:10" x14ac:dyDescent="0.35">
      <c r="A1237" s="93"/>
      <c r="B1237" s="21"/>
      <c r="C1237" s="21"/>
      <c r="D1237" s="21"/>
      <c r="E1237" s="21"/>
      <c r="F1237" s="94"/>
      <c r="G1237" s="95"/>
      <c r="H1237" s="93"/>
      <c r="I1237" s="20"/>
      <c r="J1237" s="20"/>
    </row>
    <row r="1238" spans="1:10" x14ac:dyDescent="0.35">
      <c r="A1238" s="93"/>
      <c r="B1238" s="21"/>
      <c r="C1238" s="21"/>
      <c r="D1238" s="21"/>
      <c r="E1238" s="21"/>
      <c r="F1238" s="94"/>
      <c r="G1238" s="95"/>
      <c r="H1238" s="93"/>
      <c r="I1238" s="20"/>
      <c r="J1238" s="20"/>
    </row>
    <row r="1239" spans="1:10" x14ac:dyDescent="0.35">
      <c r="A1239" s="93"/>
      <c r="B1239" s="21"/>
      <c r="C1239" s="21"/>
      <c r="D1239" s="21"/>
      <c r="E1239" s="21"/>
      <c r="F1239" s="94"/>
      <c r="G1239" s="95"/>
      <c r="H1239" s="93"/>
      <c r="I1239" s="20"/>
      <c r="J1239" s="20"/>
    </row>
    <row r="1240" spans="1:10" x14ac:dyDescent="0.35">
      <c r="A1240" s="93"/>
      <c r="B1240" s="21"/>
      <c r="C1240" s="21"/>
      <c r="D1240" s="21"/>
      <c r="E1240" s="21"/>
      <c r="F1240" s="94"/>
      <c r="G1240" s="95"/>
      <c r="H1240" s="93"/>
      <c r="I1240" s="20"/>
      <c r="J1240" s="20"/>
    </row>
    <row r="1241" spans="1:10" x14ac:dyDescent="0.35">
      <c r="A1241" s="93"/>
      <c r="B1241" s="21"/>
      <c r="C1241" s="21"/>
      <c r="D1241" s="21"/>
      <c r="E1241" s="21"/>
      <c r="F1241" s="94"/>
      <c r="G1241" s="95"/>
      <c r="H1241" s="93"/>
      <c r="I1241" s="20"/>
      <c r="J1241" s="20"/>
    </row>
    <row r="1242" spans="1:10" x14ac:dyDescent="0.35">
      <c r="A1242" s="93"/>
      <c r="B1242" s="21"/>
      <c r="C1242" s="21"/>
      <c r="D1242" s="21"/>
      <c r="E1242" s="21"/>
      <c r="F1242" s="94"/>
      <c r="G1242" s="95"/>
      <c r="H1242" s="93"/>
      <c r="I1242" s="20"/>
      <c r="J1242" s="20"/>
    </row>
    <row r="1243" spans="1:10" x14ac:dyDescent="0.35">
      <c r="A1243" s="93"/>
      <c r="B1243" s="21"/>
      <c r="C1243" s="21"/>
      <c r="D1243" s="21"/>
      <c r="E1243" s="21"/>
      <c r="F1243" s="94"/>
      <c r="G1243" s="95"/>
      <c r="H1243" s="93"/>
      <c r="I1243" s="20"/>
      <c r="J1243" s="20"/>
    </row>
    <row r="1244" spans="1:10" x14ac:dyDescent="0.35">
      <c r="A1244" s="93"/>
      <c r="B1244" s="21"/>
      <c r="C1244" s="21"/>
      <c r="D1244" s="21"/>
      <c r="E1244" s="21"/>
      <c r="F1244" s="94"/>
      <c r="G1244" s="95"/>
      <c r="H1244" s="93"/>
      <c r="I1244" s="20"/>
      <c r="J1244" s="20"/>
    </row>
    <row r="1245" spans="1:10" x14ac:dyDescent="0.35">
      <c r="A1245" s="93"/>
      <c r="B1245" s="21"/>
      <c r="C1245" s="21"/>
      <c r="D1245" s="21"/>
      <c r="E1245" s="21"/>
      <c r="F1245" s="94"/>
      <c r="G1245" s="95"/>
      <c r="H1245" s="93"/>
      <c r="I1245" s="20"/>
      <c r="J1245" s="20"/>
    </row>
    <row r="1246" spans="1:10" x14ac:dyDescent="0.35">
      <c r="A1246" s="93"/>
      <c r="B1246" s="21"/>
      <c r="C1246" s="21"/>
      <c r="D1246" s="21"/>
      <c r="E1246" s="21"/>
      <c r="F1246" s="94"/>
      <c r="G1246" s="95"/>
      <c r="H1246" s="93"/>
      <c r="I1246" s="20"/>
      <c r="J1246" s="20"/>
    </row>
    <row r="1247" spans="1:10" x14ac:dyDescent="0.35">
      <c r="A1247" s="93"/>
      <c r="B1247" s="21"/>
      <c r="C1247" s="21"/>
      <c r="D1247" s="21"/>
      <c r="E1247" s="21"/>
      <c r="F1247" s="94"/>
      <c r="G1247" s="95"/>
      <c r="H1247" s="93"/>
      <c r="I1247" s="20"/>
      <c r="J1247" s="20"/>
    </row>
    <row r="1248" spans="1:10" x14ac:dyDescent="0.35">
      <c r="A1248" s="93"/>
      <c r="B1248" s="21"/>
      <c r="C1248" s="21"/>
      <c r="D1248" s="21"/>
      <c r="E1248" s="21"/>
      <c r="F1248" s="94"/>
      <c r="G1248" s="95"/>
      <c r="H1248" s="93"/>
      <c r="I1248" s="20"/>
      <c r="J1248" s="20"/>
    </row>
    <row r="1249" spans="1:10" x14ac:dyDescent="0.35">
      <c r="A1249" s="93"/>
      <c r="B1249" s="21"/>
      <c r="C1249" s="21"/>
      <c r="D1249" s="21"/>
      <c r="E1249" s="21"/>
      <c r="F1249" s="94"/>
      <c r="G1249" s="95"/>
      <c r="H1249" s="93"/>
      <c r="I1249" s="20"/>
      <c r="J1249" s="20"/>
    </row>
    <row r="1250" spans="1:10" x14ac:dyDescent="0.35">
      <c r="A1250" s="93"/>
      <c r="B1250" s="21"/>
      <c r="C1250" s="21"/>
      <c r="D1250" s="21"/>
      <c r="E1250" s="21"/>
      <c r="F1250" s="94"/>
      <c r="G1250" s="95"/>
      <c r="H1250" s="93"/>
      <c r="I1250" s="20"/>
      <c r="J1250" s="20"/>
    </row>
    <row r="1251" spans="1:10" x14ac:dyDescent="0.35">
      <c r="A1251" s="93"/>
      <c r="B1251" s="21"/>
      <c r="C1251" s="21"/>
      <c r="D1251" s="21"/>
      <c r="E1251" s="21"/>
      <c r="F1251" s="94"/>
      <c r="G1251" s="95"/>
      <c r="H1251" s="93"/>
      <c r="I1251" s="20"/>
      <c r="J1251" s="20"/>
    </row>
    <row r="1252" spans="1:10" x14ac:dyDescent="0.35">
      <c r="A1252" s="93"/>
      <c r="B1252" s="21"/>
      <c r="C1252" s="21"/>
      <c r="D1252" s="21"/>
      <c r="E1252" s="21"/>
      <c r="F1252" s="94"/>
      <c r="G1252" s="95"/>
      <c r="H1252" s="93"/>
      <c r="I1252" s="20"/>
      <c r="J1252" s="20"/>
    </row>
    <row r="1253" spans="1:10" x14ac:dyDescent="0.35">
      <c r="A1253" s="93"/>
      <c r="B1253" s="21"/>
      <c r="C1253" s="21"/>
      <c r="D1253" s="21"/>
      <c r="E1253" s="21"/>
      <c r="F1253" s="94"/>
      <c r="G1253" s="95"/>
      <c r="H1253" s="93"/>
      <c r="I1253" s="20"/>
      <c r="J1253" s="20"/>
    </row>
    <row r="1254" spans="1:10" x14ac:dyDescent="0.35">
      <c r="A1254" s="93"/>
      <c r="B1254" s="21"/>
      <c r="C1254" s="21"/>
      <c r="D1254" s="21"/>
      <c r="E1254" s="21"/>
      <c r="F1254" s="94"/>
      <c r="G1254" s="95"/>
      <c r="H1254" s="93"/>
      <c r="I1254" s="20"/>
      <c r="J1254" s="20"/>
    </row>
    <row r="1255" spans="1:10" x14ac:dyDescent="0.35">
      <c r="A1255" s="93"/>
      <c r="B1255" s="21"/>
      <c r="C1255" s="21"/>
      <c r="D1255" s="21"/>
      <c r="E1255" s="21"/>
      <c r="F1255" s="94"/>
      <c r="G1255" s="95"/>
      <c r="H1255" s="93"/>
      <c r="I1255" s="20"/>
      <c r="J1255" s="20"/>
    </row>
    <row r="1256" spans="1:10" x14ac:dyDescent="0.35">
      <c r="A1256" s="93"/>
      <c r="B1256" s="21"/>
      <c r="C1256" s="21"/>
      <c r="D1256" s="21"/>
      <c r="E1256" s="21"/>
      <c r="F1256" s="94"/>
      <c r="G1256" s="95"/>
      <c r="H1256" s="93"/>
      <c r="I1256" s="20"/>
      <c r="J1256" s="20"/>
    </row>
    <row r="1257" spans="1:10" x14ac:dyDescent="0.35">
      <c r="A1257" s="93"/>
      <c r="B1257" s="21"/>
      <c r="C1257" s="21"/>
      <c r="D1257" s="21"/>
      <c r="E1257" s="21"/>
      <c r="F1257" s="94"/>
      <c r="G1257" s="95"/>
      <c r="H1257" s="93"/>
      <c r="I1257" s="20"/>
      <c r="J1257" s="20"/>
    </row>
    <row r="1258" spans="1:10" x14ac:dyDescent="0.35">
      <c r="A1258" s="93"/>
      <c r="B1258" s="21"/>
      <c r="C1258" s="21"/>
      <c r="D1258" s="21"/>
      <c r="E1258" s="21"/>
      <c r="F1258" s="94"/>
      <c r="G1258" s="95"/>
      <c r="H1258" s="93"/>
      <c r="I1258" s="20"/>
      <c r="J1258" s="20"/>
    </row>
    <row r="1259" spans="1:10" x14ac:dyDescent="0.35">
      <c r="A1259" s="93"/>
      <c r="B1259" s="21"/>
      <c r="C1259" s="21"/>
      <c r="D1259" s="21"/>
      <c r="E1259" s="21"/>
      <c r="F1259" s="94"/>
      <c r="G1259" s="95"/>
      <c r="H1259" s="93"/>
      <c r="I1259" s="20"/>
      <c r="J1259" s="20"/>
    </row>
    <row r="1260" spans="1:10" x14ac:dyDescent="0.35">
      <c r="A1260" s="93"/>
      <c r="B1260" s="21"/>
      <c r="C1260" s="21"/>
      <c r="D1260" s="21"/>
      <c r="E1260" s="21"/>
      <c r="F1260" s="94"/>
      <c r="G1260" s="95"/>
      <c r="H1260" s="93"/>
      <c r="I1260" s="20"/>
      <c r="J1260" s="20"/>
    </row>
    <row r="1261" spans="1:10" x14ac:dyDescent="0.35">
      <c r="A1261" s="93"/>
      <c r="B1261" s="21"/>
      <c r="C1261" s="21"/>
      <c r="D1261" s="21"/>
      <c r="E1261" s="21"/>
      <c r="F1261" s="94"/>
      <c r="G1261" s="95"/>
      <c r="H1261" s="93"/>
      <c r="I1261" s="20"/>
      <c r="J1261" s="20"/>
    </row>
    <row r="1262" spans="1:10" x14ac:dyDescent="0.35">
      <c r="A1262" s="93"/>
      <c r="B1262" s="21"/>
      <c r="C1262" s="21"/>
      <c r="D1262" s="21"/>
      <c r="E1262" s="21"/>
      <c r="F1262" s="94"/>
      <c r="G1262" s="95"/>
      <c r="H1262" s="93"/>
      <c r="I1262" s="20"/>
      <c r="J1262" s="20"/>
    </row>
    <row r="1263" spans="1:10" x14ac:dyDescent="0.35">
      <c r="A1263" s="93"/>
      <c r="B1263" s="21"/>
      <c r="C1263" s="21"/>
      <c r="D1263" s="21"/>
      <c r="E1263" s="21"/>
      <c r="F1263" s="94"/>
      <c r="G1263" s="95"/>
      <c r="H1263" s="93"/>
      <c r="I1263" s="20"/>
      <c r="J1263" s="20"/>
    </row>
    <row r="1264" spans="1:10" x14ac:dyDescent="0.35">
      <c r="A1264" s="93"/>
      <c r="B1264" s="21"/>
      <c r="C1264" s="21"/>
      <c r="D1264" s="21"/>
      <c r="E1264" s="21"/>
      <c r="F1264" s="94"/>
      <c r="G1264" s="95"/>
      <c r="H1264" s="93"/>
      <c r="I1264" s="20"/>
      <c r="J1264" s="20"/>
    </row>
    <row r="1265" spans="1:10" x14ac:dyDescent="0.35">
      <c r="A1265" s="93"/>
      <c r="B1265" s="21"/>
      <c r="C1265" s="21"/>
      <c r="D1265" s="21"/>
      <c r="E1265" s="21"/>
      <c r="F1265" s="94"/>
      <c r="G1265" s="95"/>
      <c r="H1265" s="93"/>
      <c r="I1265" s="20"/>
      <c r="J1265" s="20"/>
    </row>
    <row r="1266" spans="1:10" x14ac:dyDescent="0.35">
      <c r="A1266" s="93"/>
      <c r="B1266" s="21"/>
      <c r="C1266" s="21"/>
      <c r="D1266" s="21"/>
      <c r="E1266" s="21"/>
      <c r="F1266" s="94"/>
      <c r="G1266" s="95"/>
      <c r="H1266" s="93"/>
      <c r="I1266" s="20"/>
      <c r="J1266" s="20"/>
    </row>
    <row r="1267" spans="1:10" x14ac:dyDescent="0.35">
      <c r="A1267" s="93"/>
      <c r="B1267" s="21"/>
      <c r="C1267" s="21"/>
      <c r="D1267" s="21"/>
      <c r="E1267" s="21"/>
      <c r="F1267" s="94"/>
      <c r="G1267" s="95"/>
      <c r="H1267" s="93"/>
      <c r="I1267" s="20"/>
      <c r="J1267" s="20"/>
    </row>
    <row r="1268" spans="1:10" x14ac:dyDescent="0.35">
      <c r="A1268" s="93"/>
      <c r="B1268" s="21"/>
      <c r="C1268" s="21"/>
      <c r="D1268" s="21"/>
      <c r="E1268" s="21"/>
      <c r="F1268" s="94"/>
      <c r="G1268" s="95"/>
      <c r="H1268" s="93"/>
      <c r="I1268" s="20"/>
      <c r="J1268" s="20"/>
    </row>
    <row r="1269" spans="1:10" x14ac:dyDescent="0.35">
      <c r="A1269" s="93"/>
      <c r="B1269" s="21"/>
      <c r="C1269" s="21"/>
      <c r="D1269" s="21"/>
      <c r="E1269" s="21"/>
      <c r="F1269" s="94"/>
      <c r="G1269" s="95"/>
      <c r="H1269" s="93"/>
      <c r="I1269" s="20"/>
      <c r="J1269" s="20"/>
    </row>
    <row r="1270" spans="1:10" x14ac:dyDescent="0.35">
      <c r="A1270" s="93"/>
      <c r="B1270" s="21"/>
      <c r="C1270" s="21"/>
      <c r="D1270" s="21"/>
      <c r="E1270" s="21"/>
      <c r="F1270" s="94"/>
      <c r="G1270" s="95"/>
      <c r="H1270" s="93"/>
      <c r="I1270" s="20"/>
      <c r="J1270" s="20"/>
    </row>
    <row r="1271" spans="1:10" x14ac:dyDescent="0.35">
      <c r="A1271" s="93"/>
      <c r="B1271" s="21"/>
      <c r="C1271" s="21"/>
      <c r="D1271" s="21"/>
      <c r="E1271" s="21"/>
      <c r="F1271" s="94"/>
      <c r="G1271" s="95"/>
      <c r="H1271" s="93"/>
      <c r="I1271" s="20"/>
      <c r="J1271" s="20"/>
    </row>
    <row r="1272" spans="1:10" x14ac:dyDescent="0.35">
      <c r="A1272" s="93"/>
      <c r="B1272" s="21"/>
      <c r="C1272" s="21"/>
      <c r="D1272" s="21"/>
      <c r="E1272" s="21"/>
      <c r="F1272" s="94"/>
      <c r="G1272" s="95"/>
      <c r="H1272" s="93"/>
      <c r="I1272" s="20"/>
      <c r="J1272" s="20"/>
    </row>
    <row r="1273" spans="1:10" x14ac:dyDescent="0.35">
      <c r="A1273" s="93"/>
      <c r="B1273" s="21"/>
      <c r="C1273" s="21"/>
      <c r="D1273" s="21"/>
      <c r="E1273" s="21"/>
      <c r="F1273" s="94"/>
      <c r="G1273" s="95"/>
      <c r="H1273" s="93"/>
      <c r="I1273" s="20"/>
      <c r="J1273" s="20"/>
    </row>
    <row r="1274" spans="1:10" x14ac:dyDescent="0.35">
      <c r="A1274" s="93"/>
      <c r="B1274" s="21"/>
      <c r="C1274" s="21"/>
      <c r="D1274" s="21"/>
      <c r="E1274" s="21"/>
      <c r="F1274" s="94"/>
      <c r="G1274" s="95"/>
      <c r="H1274" s="93"/>
      <c r="I1274" s="20"/>
      <c r="J1274" s="20"/>
    </row>
    <row r="1275" spans="1:10" x14ac:dyDescent="0.35">
      <c r="A1275" s="93"/>
      <c r="B1275" s="21"/>
      <c r="C1275" s="21"/>
      <c r="D1275" s="21"/>
      <c r="E1275" s="21"/>
      <c r="F1275" s="94"/>
      <c r="G1275" s="95"/>
      <c r="H1275" s="93"/>
      <c r="I1275" s="20"/>
      <c r="J1275" s="20"/>
    </row>
    <row r="1276" spans="1:10" x14ac:dyDescent="0.35">
      <c r="A1276" s="93"/>
      <c r="B1276" s="21"/>
      <c r="C1276" s="21"/>
      <c r="D1276" s="21"/>
      <c r="E1276" s="21"/>
      <c r="F1276" s="94"/>
      <c r="G1276" s="95"/>
      <c r="H1276" s="93"/>
      <c r="I1276" s="20"/>
      <c r="J1276" s="20"/>
    </row>
    <row r="1277" spans="1:10" x14ac:dyDescent="0.35">
      <c r="A1277" s="93"/>
      <c r="B1277" s="21"/>
      <c r="C1277" s="21"/>
      <c r="D1277" s="21"/>
      <c r="E1277" s="21"/>
      <c r="F1277" s="94"/>
      <c r="G1277" s="95"/>
      <c r="H1277" s="93"/>
      <c r="I1277" s="20"/>
      <c r="J1277" s="20"/>
    </row>
    <row r="1278" spans="1:10" x14ac:dyDescent="0.35">
      <c r="A1278" s="93"/>
      <c r="B1278" s="21"/>
      <c r="C1278" s="21"/>
      <c r="D1278" s="21"/>
      <c r="E1278" s="21"/>
      <c r="F1278" s="94"/>
      <c r="G1278" s="95"/>
      <c r="H1278" s="93"/>
      <c r="I1278" s="20"/>
      <c r="J1278" s="20"/>
    </row>
    <row r="1279" spans="1:10" x14ac:dyDescent="0.35">
      <c r="A1279" s="93"/>
      <c r="B1279" s="21"/>
      <c r="C1279" s="21"/>
      <c r="D1279" s="21"/>
      <c r="E1279" s="21"/>
      <c r="F1279" s="94"/>
      <c r="G1279" s="95"/>
      <c r="H1279" s="93"/>
      <c r="I1279" s="20"/>
      <c r="J1279" s="20"/>
    </row>
    <row r="1280" spans="1:10" x14ac:dyDescent="0.35">
      <c r="A1280" s="93"/>
      <c r="B1280" s="21"/>
      <c r="C1280" s="21"/>
      <c r="D1280" s="21"/>
      <c r="E1280" s="21"/>
      <c r="F1280" s="94"/>
      <c r="G1280" s="95"/>
      <c r="H1280" s="93"/>
      <c r="I1280" s="20"/>
      <c r="J1280" s="20"/>
    </row>
    <row r="1281" spans="1:10" x14ac:dyDescent="0.35">
      <c r="A1281" s="93"/>
      <c r="B1281" s="21"/>
      <c r="C1281" s="21"/>
      <c r="D1281" s="21"/>
      <c r="E1281" s="21"/>
      <c r="F1281" s="94"/>
      <c r="G1281" s="95"/>
      <c r="H1281" s="93"/>
      <c r="I1281" s="20"/>
      <c r="J1281" s="20"/>
    </row>
    <row r="1282" spans="1:10" x14ac:dyDescent="0.35">
      <c r="A1282" s="93"/>
      <c r="B1282" s="21"/>
      <c r="C1282" s="21"/>
      <c r="D1282" s="21"/>
      <c r="E1282" s="21"/>
      <c r="F1282" s="94"/>
      <c r="G1282" s="95"/>
      <c r="H1282" s="93"/>
      <c r="I1282" s="20"/>
      <c r="J1282" s="20"/>
    </row>
    <row r="1283" spans="1:10" x14ac:dyDescent="0.35">
      <c r="A1283" s="93"/>
      <c r="B1283" s="21"/>
      <c r="C1283" s="21"/>
      <c r="D1283" s="21"/>
      <c r="E1283" s="21"/>
      <c r="F1283" s="94"/>
      <c r="G1283" s="95"/>
      <c r="H1283" s="93"/>
      <c r="I1283" s="20"/>
      <c r="J1283" s="20"/>
    </row>
    <row r="1284" spans="1:10" x14ac:dyDescent="0.35">
      <c r="A1284" s="93"/>
      <c r="B1284" s="21"/>
      <c r="C1284" s="21"/>
      <c r="D1284" s="21"/>
      <c r="E1284" s="21"/>
      <c r="F1284" s="94"/>
      <c r="G1284" s="95"/>
      <c r="H1284" s="93"/>
      <c r="I1284" s="20"/>
      <c r="J1284" s="20"/>
    </row>
    <row r="1285" spans="1:10" x14ac:dyDescent="0.35">
      <c r="A1285" s="93"/>
      <c r="B1285" s="21"/>
      <c r="C1285" s="21"/>
      <c r="D1285" s="21"/>
      <c r="E1285" s="21"/>
      <c r="F1285" s="94"/>
      <c r="G1285" s="95"/>
      <c r="H1285" s="93"/>
      <c r="I1285" s="20"/>
      <c r="J1285" s="20"/>
    </row>
    <row r="1286" spans="1:10" x14ac:dyDescent="0.35">
      <c r="A1286" s="93"/>
      <c r="B1286" s="21"/>
      <c r="C1286" s="21"/>
      <c r="D1286" s="21"/>
      <c r="E1286" s="21"/>
      <c r="F1286" s="94"/>
      <c r="G1286" s="95"/>
      <c r="H1286" s="93"/>
      <c r="I1286" s="20"/>
      <c r="J1286" s="20"/>
    </row>
    <row r="1287" spans="1:10" x14ac:dyDescent="0.35">
      <c r="A1287" s="93"/>
      <c r="B1287" s="21"/>
      <c r="C1287" s="21"/>
      <c r="D1287" s="21"/>
      <c r="E1287" s="21"/>
      <c r="F1287" s="94"/>
      <c r="G1287" s="95"/>
      <c r="H1287" s="93"/>
      <c r="I1287" s="20"/>
      <c r="J1287" s="20"/>
    </row>
    <row r="1288" spans="1:10" x14ac:dyDescent="0.35">
      <c r="A1288" s="93"/>
      <c r="B1288" s="21"/>
      <c r="C1288" s="21"/>
      <c r="D1288" s="21"/>
      <c r="E1288" s="21"/>
      <c r="F1288" s="94"/>
      <c r="G1288" s="95"/>
      <c r="H1288" s="93"/>
      <c r="I1288" s="20"/>
      <c r="J1288" s="20"/>
    </row>
    <row r="1289" spans="1:10" x14ac:dyDescent="0.35">
      <c r="A1289" s="93"/>
      <c r="B1289" s="21"/>
      <c r="C1289" s="21"/>
      <c r="D1289" s="21"/>
      <c r="E1289" s="21"/>
      <c r="F1289" s="94"/>
      <c r="G1289" s="95"/>
      <c r="H1289" s="93"/>
      <c r="I1289" s="20"/>
      <c r="J1289" s="20"/>
    </row>
    <row r="1290" spans="1:10" x14ac:dyDescent="0.35">
      <c r="A1290" s="93"/>
      <c r="B1290" s="21"/>
      <c r="C1290" s="21"/>
      <c r="D1290" s="21"/>
      <c r="E1290" s="21"/>
      <c r="F1290" s="94"/>
      <c r="G1290" s="95"/>
      <c r="H1290" s="93"/>
      <c r="I1290" s="20"/>
      <c r="J1290" s="20"/>
    </row>
    <row r="1291" spans="1:10" x14ac:dyDescent="0.35">
      <c r="A1291" s="93"/>
      <c r="B1291" s="21"/>
      <c r="C1291" s="21"/>
      <c r="D1291" s="21"/>
      <c r="E1291" s="21"/>
      <c r="F1291" s="94"/>
      <c r="G1291" s="95"/>
      <c r="H1291" s="93"/>
      <c r="I1291" s="20"/>
      <c r="J1291" s="20"/>
    </row>
    <row r="1292" spans="1:10" x14ac:dyDescent="0.35">
      <c r="A1292" s="93"/>
      <c r="B1292" s="21"/>
      <c r="C1292" s="21"/>
      <c r="D1292" s="21"/>
      <c r="E1292" s="21"/>
      <c r="F1292" s="94"/>
      <c r="G1292" s="95"/>
      <c r="H1292" s="93"/>
      <c r="I1292" s="20"/>
      <c r="J1292" s="20"/>
    </row>
    <row r="1293" spans="1:10" x14ac:dyDescent="0.35">
      <c r="A1293" s="93"/>
      <c r="B1293" s="21"/>
      <c r="C1293" s="21"/>
      <c r="D1293" s="21"/>
      <c r="E1293" s="21"/>
      <c r="F1293" s="94"/>
      <c r="G1293" s="95"/>
      <c r="H1293" s="93"/>
      <c r="I1293" s="20"/>
      <c r="J1293" s="20"/>
    </row>
    <row r="1294" spans="1:10" x14ac:dyDescent="0.35">
      <c r="A1294" s="93"/>
      <c r="B1294" s="21"/>
      <c r="C1294" s="21"/>
      <c r="D1294" s="21"/>
      <c r="E1294" s="21"/>
      <c r="F1294" s="94"/>
      <c r="G1294" s="95"/>
      <c r="H1294" s="93"/>
      <c r="I1294" s="20"/>
      <c r="J1294" s="20"/>
    </row>
    <row r="1295" spans="1:10" x14ac:dyDescent="0.35">
      <c r="A1295" s="93"/>
      <c r="B1295" s="21"/>
      <c r="C1295" s="21"/>
      <c r="D1295" s="21"/>
      <c r="E1295" s="21"/>
      <c r="F1295" s="94"/>
      <c r="G1295" s="95"/>
      <c r="H1295" s="93"/>
      <c r="I1295" s="20"/>
      <c r="J1295" s="20"/>
    </row>
    <row r="1296" spans="1:10" x14ac:dyDescent="0.35">
      <c r="A1296" s="93"/>
      <c r="B1296" s="21"/>
      <c r="C1296" s="21"/>
      <c r="D1296" s="21"/>
      <c r="E1296" s="21"/>
      <c r="F1296" s="94"/>
      <c r="G1296" s="95"/>
      <c r="H1296" s="93"/>
      <c r="I1296" s="20"/>
      <c r="J1296" s="20"/>
    </row>
    <row r="1297" spans="1:10" x14ac:dyDescent="0.35">
      <c r="A1297" s="93"/>
      <c r="B1297" s="21"/>
      <c r="C1297" s="21"/>
      <c r="D1297" s="21"/>
      <c r="E1297" s="21"/>
      <c r="F1297" s="94"/>
      <c r="G1297" s="95"/>
      <c r="H1297" s="93"/>
      <c r="I1297" s="20"/>
      <c r="J1297" s="20"/>
    </row>
    <row r="1298" spans="1:10" x14ac:dyDescent="0.35">
      <c r="A1298" s="93"/>
      <c r="B1298" s="21"/>
      <c r="C1298" s="21"/>
      <c r="D1298" s="21"/>
      <c r="E1298" s="21"/>
      <c r="F1298" s="94"/>
      <c r="G1298" s="95"/>
      <c r="H1298" s="93"/>
      <c r="I1298" s="20"/>
      <c r="J1298" s="20"/>
    </row>
    <row r="1299" spans="1:10" x14ac:dyDescent="0.35">
      <c r="A1299" s="93"/>
      <c r="B1299" s="21"/>
      <c r="C1299" s="21"/>
      <c r="D1299" s="21"/>
      <c r="E1299" s="21"/>
      <c r="F1299" s="94"/>
      <c r="G1299" s="95"/>
      <c r="H1299" s="93"/>
      <c r="I1299" s="20"/>
      <c r="J1299" s="20"/>
    </row>
    <row r="1300" spans="1:10" x14ac:dyDescent="0.35">
      <c r="A1300" s="93"/>
      <c r="B1300" s="21"/>
      <c r="C1300" s="21"/>
      <c r="D1300" s="21"/>
      <c r="E1300" s="21"/>
      <c r="F1300" s="94"/>
      <c r="G1300" s="95"/>
      <c r="H1300" s="93"/>
      <c r="I1300" s="20"/>
      <c r="J1300" s="20"/>
    </row>
    <row r="1301" spans="1:10" x14ac:dyDescent="0.35">
      <c r="A1301" s="93"/>
      <c r="B1301" s="21"/>
      <c r="C1301" s="21"/>
      <c r="D1301" s="21"/>
      <c r="E1301" s="21"/>
      <c r="F1301" s="94"/>
      <c r="G1301" s="95"/>
      <c r="H1301" s="93"/>
      <c r="I1301" s="20"/>
      <c r="J1301" s="20"/>
    </row>
    <row r="1302" spans="1:10" x14ac:dyDescent="0.35">
      <c r="A1302" s="93"/>
      <c r="B1302" s="21"/>
      <c r="C1302" s="21"/>
      <c r="D1302" s="21"/>
      <c r="E1302" s="21"/>
      <c r="F1302" s="94"/>
      <c r="G1302" s="95"/>
      <c r="H1302" s="93"/>
      <c r="I1302" s="20"/>
      <c r="J1302" s="20"/>
    </row>
    <row r="1303" spans="1:10" x14ac:dyDescent="0.35">
      <c r="A1303" s="93"/>
      <c r="B1303" s="21"/>
      <c r="C1303" s="21"/>
      <c r="D1303" s="21"/>
      <c r="E1303" s="21"/>
      <c r="F1303" s="94"/>
      <c r="G1303" s="95"/>
      <c r="H1303" s="93"/>
      <c r="I1303" s="20"/>
      <c r="J1303" s="20"/>
    </row>
    <row r="1304" spans="1:10" x14ac:dyDescent="0.35">
      <c r="A1304" s="93"/>
      <c r="B1304" s="21"/>
      <c r="C1304" s="21"/>
      <c r="D1304" s="21"/>
      <c r="E1304" s="21"/>
      <c r="F1304" s="94"/>
      <c r="G1304" s="95"/>
      <c r="H1304" s="93"/>
      <c r="I1304" s="20"/>
      <c r="J1304" s="20"/>
    </row>
    <row r="1305" spans="1:10" x14ac:dyDescent="0.35">
      <c r="A1305" s="93"/>
      <c r="B1305" s="21"/>
      <c r="C1305" s="21"/>
      <c r="D1305" s="21"/>
      <c r="E1305" s="21"/>
      <c r="F1305" s="94"/>
      <c r="G1305" s="95"/>
      <c r="H1305" s="93"/>
      <c r="I1305" s="20"/>
      <c r="J1305" s="20"/>
    </row>
    <row r="1306" spans="1:10" x14ac:dyDescent="0.35">
      <c r="A1306" s="93"/>
      <c r="B1306" s="21"/>
      <c r="C1306" s="21"/>
      <c r="D1306" s="21"/>
      <c r="E1306" s="21"/>
      <c r="F1306" s="94"/>
      <c r="G1306" s="95"/>
      <c r="H1306" s="93"/>
      <c r="I1306" s="20"/>
      <c r="J1306" s="20"/>
    </row>
    <row r="1307" spans="1:10" x14ac:dyDescent="0.35">
      <c r="A1307" s="93"/>
      <c r="B1307" s="21"/>
      <c r="C1307" s="21"/>
      <c r="D1307" s="21"/>
      <c r="E1307" s="21"/>
      <c r="F1307" s="94"/>
      <c r="G1307" s="95"/>
      <c r="H1307" s="93"/>
      <c r="I1307" s="20"/>
      <c r="J1307" s="20"/>
    </row>
    <row r="1308" spans="1:10" x14ac:dyDescent="0.35">
      <c r="A1308" s="93"/>
      <c r="B1308" s="21"/>
      <c r="C1308" s="21"/>
      <c r="D1308" s="21"/>
      <c r="E1308" s="21"/>
      <c r="F1308" s="94"/>
      <c r="G1308" s="95"/>
      <c r="H1308" s="93"/>
      <c r="I1308" s="20"/>
      <c r="J1308" s="20"/>
    </row>
    <row r="1309" spans="1:10" x14ac:dyDescent="0.35">
      <c r="A1309" s="93"/>
      <c r="B1309" s="21"/>
      <c r="C1309" s="21"/>
      <c r="D1309" s="21"/>
      <c r="E1309" s="21"/>
      <c r="F1309" s="94"/>
      <c r="G1309" s="95"/>
      <c r="H1309" s="93"/>
      <c r="I1309" s="20"/>
      <c r="J1309" s="20"/>
    </row>
    <row r="1310" spans="1:10" x14ac:dyDescent="0.35">
      <c r="A1310" s="93"/>
      <c r="B1310" s="21"/>
      <c r="C1310" s="21"/>
      <c r="D1310" s="21"/>
      <c r="E1310" s="21"/>
      <c r="F1310" s="94"/>
      <c r="G1310" s="95"/>
      <c r="H1310" s="93"/>
      <c r="I1310" s="20"/>
      <c r="J1310" s="20"/>
    </row>
    <row r="1311" spans="1:10" x14ac:dyDescent="0.35">
      <c r="A1311" s="93"/>
      <c r="B1311" s="21"/>
      <c r="C1311" s="21"/>
      <c r="D1311" s="21"/>
      <c r="E1311" s="21"/>
      <c r="F1311" s="94"/>
      <c r="G1311" s="95"/>
      <c r="H1311" s="93"/>
      <c r="I1311" s="20"/>
      <c r="J1311" s="20"/>
    </row>
    <row r="1312" spans="1:10" x14ac:dyDescent="0.35">
      <c r="A1312" s="93"/>
      <c r="B1312" s="21"/>
      <c r="C1312" s="21"/>
      <c r="D1312" s="21"/>
      <c r="E1312" s="21"/>
      <c r="F1312" s="94"/>
      <c r="G1312" s="95"/>
      <c r="H1312" s="93"/>
      <c r="I1312" s="20"/>
      <c r="J1312" s="20"/>
    </row>
    <row r="1313" spans="1:10" x14ac:dyDescent="0.35">
      <c r="A1313" s="93"/>
      <c r="B1313" s="21"/>
      <c r="C1313" s="21"/>
      <c r="D1313" s="21"/>
      <c r="E1313" s="21"/>
      <c r="F1313" s="94"/>
      <c r="G1313" s="95"/>
      <c r="H1313" s="93"/>
      <c r="I1313" s="20"/>
      <c r="J1313" s="20"/>
    </row>
    <row r="1314" spans="1:10" x14ac:dyDescent="0.35">
      <c r="A1314" s="93"/>
      <c r="B1314" s="21"/>
      <c r="C1314" s="21"/>
      <c r="D1314" s="21"/>
      <c r="E1314" s="21"/>
      <c r="F1314" s="94"/>
      <c r="G1314" s="95"/>
      <c r="H1314" s="93"/>
      <c r="I1314" s="20"/>
      <c r="J1314" s="20"/>
    </row>
    <row r="1315" spans="1:10" x14ac:dyDescent="0.35">
      <c r="A1315" s="93"/>
      <c r="B1315" s="21"/>
      <c r="C1315" s="21"/>
      <c r="D1315" s="21"/>
      <c r="E1315" s="21"/>
      <c r="F1315" s="94"/>
      <c r="G1315" s="95"/>
      <c r="H1315" s="93"/>
      <c r="I1315" s="20"/>
      <c r="J1315" s="20"/>
    </row>
    <row r="1316" spans="1:10" x14ac:dyDescent="0.35">
      <c r="A1316" s="93"/>
      <c r="B1316" s="21"/>
      <c r="C1316" s="21"/>
      <c r="D1316" s="21"/>
      <c r="E1316" s="21"/>
      <c r="F1316" s="94"/>
      <c r="G1316" s="95"/>
      <c r="H1316" s="93"/>
      <c r="I1316" s="20"/>
      <c r="J1316" s="20"/>
    </row>
    <row r="1317" spans="1:10" x14ac:dyDescent="0.35">
      <c r="A1317" s="93"/>
      <c r="B1317" s="21"/>
      <c r="C1317" s="21"/>
      <c r="D1317" s="21"/>
      <c r="E1317" s="21"/>
      <c r="F1317" s="94"/>
      <c r="G1317" s="95"/>
      <c r="H1317" s="93"/>
      <c r="I1317" s="20"/>
      <c r="J1317" s="20"/>
    </row>
    <row r="1318" spans="1:10" x14ac:dyDescent="0.35">
      <c r="A1318" s="93"/>
      <c r="B1318" s="21"/>
      <c r="C1318" s="21"/>
      <c r="D1318" s="21"/>
      <c r="E1318" s="21"/>
      <c r="F1318" s="94"/>
      <c r="G1318" s="95"/>
      <c r="H1318" s="93"/>
      <c r="I1318" s="20"/>
      <c r="J1318" s="20"/>
    </row>
    <row r="1319" spans="1:10" x14ac:dyDescent="0.35">
      <c r="A1319" s="93"/>
      <c r="B1319" s="21"/>
      <c r="C1319" s="21"/>
      <c r="D1319" s="21"/>
      <c r="E1319" s="21"/>
      <c r="F1319" s="94"/>
      <c r="G1319" s="95"/>
      <c r="H1319" s="93"/>
      <c r="I1319" s="20"/>
      <c r="J1319" s="20"/>
    </row>
    <row r="1320" spans="1:10" x14ac:dyDescent="0.35">
      <c r="A1320" s="93"/>
      <c r="B1320" s="21"/>
      <c r="C1320" s="21"/>
      <c r="D1320" s="21"/>
      <c r="E1320" s="21"/>
      <c r="F1320" s="94"/>
      <c r="G1320" s="95"/>
      <c r="H1320" s="93"/>
      <c r="I1320" s="20"/>
      <c r="J1320" s="20"/>
    </row>
    <row r="1321" spans="1:10" x14ac:dyDescent="0.35">
      <c r="A1321" s="93"/>
      <c r="B1321" s="21"/>
      <c r="C1321" s="21"/>
      <c r="D1321" s="21"/>
      <c r="E1321" s="21"/>
      <c r="F1321" s="94"/>
      <c r="G1321" s="95"/>
      <c r="H1321" s="93"/>
      <c r="I1321" s="20"/>
      <c r="J1321" s="20"/>
    </row>
    <row r="1322" spans="1:10" x14ac:dyDescent="0.35">
      <c r="A1322" s="93"/>
      <c r="B1322" s="21"/>
      <c r="C1322" s="21"/>
      <c r="D1322" s="21"/>
      <c r="E1322" s="21"/>
      <c r="F1322" s="94"/>
      <c r="G1322" s="95"/>
      <c r="H1322" s="93"/>
      <c r="I1322" s="20"/>
      <c r="J1322" s="20"/>
    </row>
    <row r="1323" spans="1:10" x14ac:dyDescent="0.35">
      <c r="A1323" s="93"/>
      <c r="B1323" s="21"/>
      <c r="C1323" s="21"/>
      <c r="D1323" s="21"/>
      <c r="E1323" s="21"/>
      <c r="F1323" s="94"/>
      <c r="G1323" s="95"/>
      <c r="H1323" s="93"/>
      <c r="I1323" s="20"/>
      <c r="J1323" s="20"/>
    </row>
    <row r="1324" spans="1:10" x14ac:dyDescent="0.35">
      <c r="A1324" s="93"/>
      <c r="B1324" s="21"/>
      <c r="C1324" s="21"/>
      <c r="D1324" s="21"/>
      <c r="E1324" s="21"/>
      <c r="F1324" s="94"/>
      <c r="G1324" s="95"/>
      <c r="H1324" s="93"/>
      <c r="I1324" s="20"/>
      <c r="J1324" s="20"/>
    </row>
    <row r="1325" spans="1:10" x14ac:dyDescent="0.35">
      <c r="A1325" s="93"/>
      <c r="B1325" s="21"/>
      <c r="C1325" s="21"/>
      <c r="D1325" s="21"/>
      <c r="E1325" s="21"/>
      <c r="F1325" s="94"/>
      <c r="G1325" s="95"/>
      <c r="H1325" s="93"/>
      <c r="I1325" s="20"/>
      <c r="J1325" s="20"/>
    </row>
    <row r="1326" spans="1:10" x14ac:dyDescent="0.35">
      <c r="A1326" s="93"/>
      <c r="B1326" s="21"/>
      <c r="C1326" s="21"/>
      <c r="D1326" s="21"/>
      <c r="E1326" s="21"/>
      <c r="F1326" s="94"/>
      <c r="G1326" s="95"/>
      <c r="H1326" s="93"/>
      <c r="I1326" s="20"/>
      <c r="J1326" s="20"/>
    </row>
    <row r="1327" spans="1:10" x14ac:dyDescent="0.35">
      <c r="A1327" s="93"/>
      <c r="B1327" s="21"/>
      <c r="C1327" s="21"/>
      <c r="D1327" s="21"/>
      <c r="E1327" s="21"/>
      <c r="F1327" s="94"/>
      <c r="G1327" s="95"/>
      <c r="H1327" s="93"/>
      <c r="I1327" s="20"/>
      <c r="J1327" s="20"/>
    </row>
    <row r="1328" spans="1:10" x14ac:dyDescent="0.35">
      <c r="A1328" s="93"/>
      <c r="B1328" s="21"/>
      <c r="C1328" s="21"/>
      <c r="D1328" s="21"/>
      <c r="E1328" s="21"/>
      <c r="F1328" s="94"/>
      <c r="G1328" s="95"/>
      <c r="H1328" s="93"/>
      <c r="I1328" s="20"/>
      <c r="J1328" s="20"/>
    </row>
    <row r="1329" spans="1:10" x14ac:dyDescent="0.35">
      <c r="A1329" s="93"/>
      <c r="B1329" s="21"/>
      <c r="C1329" s="21"/>
      <c r="D1329" s="21"/>
      <c r="E1329" s="21"/>
      <c r="F1329" s="94"/>
      <c r="G1329" s="95"/>
      <c r="H1329" s="93"/>
      <c r="I1329" s="20"/>
      <c r="J1329" s="20"/>
    </row>
    <row r="1330" spans="1:10" x14ac:dyDescent="0.35">
      <c r="A1330" s="93"/>
      <c r="B1330" s="21"/>
      <c r="C1330" s="21"/>
      <c r="D1330" s="21"/>
      <c r="E1330" s="21"/>
      <c r="F1330" s="94"/>
      <c r="G1330" s="95"/>
      <c r="H1330" s="93"/>
      <c r="I1330" s="20"/>
      <c r="J1330" s="20"/>
    </row>
    <row r="1331" spans="1:10" x14ac:dyDescent="0.35">
      <c r="A1331" s="93"/>
      <c r="B1331" s="21"/>
      <c r="C1331" s="21"/>
      <c r="D1331" s="21"/>
      <c r="E1331" s="21"/>
      <c r="F1331" s="94"/>
      <c r="G1331" s="95"/>
      <c r="H1331" s="93"/>
      <c r="I1331" s="20"/>
      <c r="J1331" s="20"/>
    </row>
    <row r="1332" spans="1:10" x14ac:dyDescent="0.35">
      <c r="A1332" s="93"/>
      <c r="B1332" s="21"/>
      <c r="C1332" s="21"/>
      <c r="D1332" s="21"/>
      <c r="E1332" s="21"/>
      <c r="F1332" s="94"/>
      <c r="G1332" s="95"/>
      <c r="H1332" s="93"/>
      <c r="I1332" s="20"/>
      <c r="J1332" s="20"/>
    </row>
    <row r="1333" spans="1:10" x14ac:dyDescent="0.35">
      <c r="A1333" s="93"/>
      <c r="B1333" s="21"/>
      <c r="C1333" s="21"/>
      <c r="D1333" s="21"/>
      <c r="E1333" s="21"/>
      <c r="F1333" s="94"/>
      <c r="G1333" s="95"/>
      <c r="H1333" s="93"/>
      <c r="I1333" s="20"/>
      <c r="J1333" s="20"/>
    </row>
    <row r="1334" spans="1:10" x14ac:dyDescent="0.35">
      <c r="A1334" s="93"/>
      <c r="B1334" s="21"/>
      <c r="C1334" s="21"/>
      <c r="D1334" s="21"/>
      <c r="E1334" s="21"/>
      <c r="F1334" s="94"/>
      <c r="G1334" s="95"/>
      <c r="H1334" s="93"/>
      <c r="I1334" s="20"/>
      <c r="J1334" s="20"/>
    </row>
    <row r="1335" spans="1:10" x14ac:dyDescent="0.35">
      <c r="A1335" s="93"/>
      <c r="B1335" s="21"/>
      <c r="C1335" s="21"/>
      <c r="D1335" s="21"/>
      <c r="E1335" s="21"/>
      <c r="F1335" s="94"/>
      <c r="G1335" s="95"/>
      <c r="H1335" s="93"/>
      <c r="I1335" s="20"/>
      <c r="J1335" s="20"/>
    </row>
    <row r="1336" spans="1:10" x14ac:dyDescent="0.35">
      <c r="A1336" s="93"/>
      <c r="B1336" s="21"/>
      <c r="C1336" s="21"/>
      <c r="D1336" s="21"/>
      <c r="E1336" s="21"/>
      <c r="F1336" s="94"/>
      <c r="G1336" s="95"/>
      <c r="H1336" s="93"/>
      <c r="I1336" s="20"/>
      <c r="J1336" s="20"/>
    </row>
    <row r="1337" spans="1:10" x14ac:dyDescent="0.35">
      <c r="A1337" s="93"/>
      <c r="B1337" s="21"/>
      <c r="C1337" s="21"/>
      <c r="D1337" s="21"/>
      <c r="E1337" s="21"/>
      <c r="F1337" s="94"/>
      <c r="G1337" s="95"/>
      <c r="H1337" s="93"/>
      <c r="I1337" s="20"/>
      <c r="J1337" s="20"/>
    </row>
    <row r="1338" spans="1:10" x14ac:dyDescent="0.35">
      <c r="A1338" s="93"/>
      <c r="B1338" s="21"/>
      <c r="C1338" s="21"/>
      <c r="D1338" s="21"/>
      <c r="E1338" s="21"/>
      <c r="F1338" s="94"/>
      <c r="G1338" s="95"/>
      <c r="H1338" s="93"/>
      <c r="I1338" s="20"/>
      <c r="J1338" s="20"/>
    </row>
    <row r="1339" spans="1:10" x14ac:dyDescent="0.35">
      <c r="A1339" s="93"/>
      <c r="B1339" s="21"/>
      <c r="C1339" s="21"/>
      <c r="D1339" s="21"/>
      <c r="E1339" s="21"/>
      <c r="F1339" s="94"/>
      <c r="G1339" s="95"/>
      <c r="H1339" s="93"/>
      <c r="I1339" s="20"/>
      <c r="J1339" s="20"/>
    </row>
    <row r="1340" spans="1:10" x14ac:dyDescent="0.35">
      <c r="A1340" s="93"/>
      <c r="B1340" s="21"/>
      <c r="C1340" s="21"/>
      <c r="D1340" s="21"/>
      <c r="E1340" s="21"/>
      <c r="F1340" s="94"/>
      <c r="G1340" s="95"/>
      <c r="H1340" s="93"/>
      <c r="I1340" s="20"/>
      <c r="J1340" s="20"/>
    </row>
    <row r="1341" spans="1:10" x14ac:dyDescent="0.35">
      <c r="A1341" s="93"/>
      <c r="B1341" s="21"/>
      <c r="C1341" s="21"/>
      <c r="D1341" s="21"/>
      <c r="E1341" s="21"/>
      <c r="F1341" s="94"/>
      <c r="G1341" s="95"/>
      <c r="H1341" s="93"/>
      <c r="I1341" s="20"/>
      <c r="J1341" s="20"/>
    </row>
    <row r="1342" spans="1:10" x14ac:dyDescent="0.35">
      <c r="A1342" s="93"/>
      <c r="B1342" s="21"/>
      <c r="C1342" s="21"/>
      <c r="D1342" s="21"/>
      <c r="E1342" s="21"/>
      <c r="F1342" s="94"/>
      <c r="G1342" s="95"/>
      <c r="H1342" s="93"/>
      <c r="I1342" s="20"/>
      <c r="J1342" s="20"/>
    </row>
    <row r="1343" spans="1:10" x14ac:dyDescent="0.35">
      <c r="A1343" s="93"/>
      <c r="B1343" s="21"/>
      <c r="C1343" s="21"/>
      <c r="D1343" s="21"/>
      <c r="E1343" s="21"/>
      <c r="F1343" s="94"/>
      <c r="G1343" s="95"/>
      <c r="H1343" s="93"/>
      <c r="I1343" s="20"/>
      <c r="J1343" s="20"/>
    </row>
    <row r="1344" spans="1:10" x14ac:dyDescent="0.35">
      <c r="A1344" s="93"/>
      <c r="B1344" s="21"/>
      <c r="C1344" s="21"/>
      <c r="D1344" s="21"/>
      <c r="E1344" s="21"/>
      <c r="F1344" s="94"/>
      <c r="G1344" s="95"/>
      <c r="H1344" s="93"/>
      <c r="I1344" s="20"/>
      <c r="J1344" s="20"/>
    </row>
    <row r="1345" spans="1:10" x14ac:dyDescent="0.35">
      <c r="A1345" s="93"/>
      <c r="B1345" s="21"/>
      <c r="C1345" s="21"/>
      <c r="D1345" s="21"/>
      <c r="E1345" s="21"/>
      <c r="F1345" s="94"/>
      <c r="G1345" s="95"/>
      <c r="H1345" s="93"/>
      <c r="I1345" s="20"/>
      <c r="J1345" s="20"/>
    </row>
    <row r="1346" spans="1:10" x14ac:dyDescent="0.35">
      <c r="A1346" s="93"/>
      <c r="B1346" s="21"/>
      <c r="C1346" s="21"/>
      <c r="D1346" s="21"/>
      <c r="E1346" s="21"/>
      <c r="F1346" s="94"/>
      <c r="G1346" s="95"/>
      <c r="H1346" s="93"/>
      <c r="I1346" s="20"/>
      <c r="J1346" s="20"/>
    </row>
    <row r="1347" spans="1:10" x14ac:dyDescent="0.35">
      <c r="A1347" s="93"/>
      <c r="B1347" s="21"/>
      <c r="C1347" s="21"/>
      <c r="D1347" s="21"/>
      <c r="E1347" s="21"/>
      <c r="F1347" s="94"/>
      <c r="G1347" s="95"/>
      <c r="H1347" s="93"/>
      <c r="I1347" s="20"/>
      <c r="J1347" s="20"/>
    </row>
    <row r="1348" spans="1:10" x14ac:dyDescent="0.35">
      <c r="A1348" s="93"/>
      <c r="B1348" s="21"/>
      <c r="C1348" s="21"/>
      <c r="D1348" s="21"/>
      <c r="E1348" s="21"/>
      <c r="F1348" s="94"/>
      <c r="G1348" s="95"/>
      <c r="H1348" s="93"/>
      <c r="I1348" s="20"/>
      <c r="J1348" s="20"/>
    </row>
    <row r="1349" spans="1:10" x14ac:dyDescent="0.35">
      <c r="A1349" s="93"/>
      <c r="B1349" s="21"/>
      <c r="C1349" s="21"/>
      <c r="D1349" s="21"/>
      <c r="E1349" s="21"/>
      <c r="F1349" s="94"/>
      <c r="G1349" s="95"/>
      <c r="H1349" s="93"/>
      <c r="I1349" s="20"/>
      <c r="J1349" s="20"/>
    </row>
    <row r="1350" spans="1:10" x14ac:dyDescent="0.35">
      <c r="A1350" s="93"/>
      <c r="B1350" s="21"/>
      <c r="C1350" s="21"/>
      <c r="D1350" s="21"/>
      <c r="E1350" s="21"/>
      <c r="F1350" s="94"/>
      <c r="G1350" s="95"/>
      <c r="H1350" s="93"/>
      <c r="I1350" s="20"/>
      <c r="J1350" s="20"/>
    </row>
    <row r="1351" spans="1:10" x14ac:dyDescent="0.35">
      <c r="A1351" s="93"/>
      <c r="B1351" s="21"/>
      <c r="C1351" s="21"/>
      <c r="D1351" s="21"/>
      <c r="E1351" s="21"/>
      <c r="F1351" s="94"/>
      <c r="G1351" s="95"/>
      <c r="H1351" s="93"/>
      <c r="I1351" s="20"/>
      <c r="J1351" s="20"/>
    </row>
    <row r="1352" spans="1:10" x14ac:dyDescent="0.35">
      <c r="A1352" s="93"/>
      <c r="B1352" s="21"/>
      <c r="C1352" s="21"/>
      <c r="D1352" s="21"/>
      <c r="E1352" s="21"/>
      <c r="F1352" s="94"/>
      <c r="G1352" s="95"/>
      <c r="H1352" s="93"/>
      <c r="I1352" s="20"/>
      <c r="J1352" s="20"/>
    </row>
    <row r="1353" spans="1:10" x14ac:dyDescent="0.35">
      <c r="A1353" s="93"/>
      <c r="B1353" s="21"/>
      <c r="C1353" s="21"/>
      <c r="D1353" s="21"/>
      <c r="E1353" s="21"/>
      <c r="F1353" s="94"/>
      <c r="G1353" s="95"/>
      <c r="H1353" s="93"/>
      <c r="I1353" s="20"/>
      <c r="J1353" s="20"/>
    </row>
    <row r="1354" spans="1:10" x14ac:dyDescent="0.35">
      <c r="A1354" s="93"/>
      <c r="B1354" s="21"/>
      <c r="C1354" s="21"/>
      <c r="D1354" s="21"/>
      <c r="E1354" s="21"/>
      <c r="F1354" s="94"/>
      <c r="G1354" s="95"/>
      <c r="H1354" s="93"/>
      <c r="I1354" s="20"/>
      <c r="J1354" s="20"/>
    </row>
    <row r="1355" spans="1:10" x14ac:dyDescent="0.35">
      <c r="A1355" s="93"/>
      <c r="B1355" s="21"/>
      <c r="C1355" s="21"/>
      <c r="D1355" s="21"/>
      <c r="E1355" s="21"/>
      <c r="F1355" s="94"/>
      <c r="G1355" s="95"/>
      <c r="H1355" s="93"/>
      <c r="I1355" s="20"/>
      <c r="J1355" s="20"/>
    </row>
    <row r="1356" spans="1:10" x14ac:dyDescent="0.35">
      <c r="A1356" s="93"/>
      <c r="B1356" s="21"/>
      <c r="C1356" s="21"/>
      <c r="D1356" s="21"/>
      <c r="E1356" s="21"/>
      <c r="F1356" s="94"/>
      <c r="G1356" s="95"/>
      <c r="H1356" s="93"/>
      <c r="I1356" s="20"/>
      <c r="J1356" s="20"/>
    </row>
    <row r="1357" spans="1:10" x14ac:dyDescent="0.35">
      <c r="A1357" s="93"/>
      <c r="B1357" s="21"/>
      <c r="C1357" s="21"/>
      <c r="D1357" s="21"/>
      <c r="E1357" s="21"/>
      <c r="F1357" s="94"/>
      <c r="G1357" s="95"/>
      <c r="H1357" s="93"/>
      <c r="I1357" s="20"/>
      <c r="J1357" s="20"/>
    </row>
    <row r="1358" spans="1:10" x14ac:dyDescent="0.35">
      <c r="A1358" s="93"/>
      <c r="B1358" s="21"/>
      <c r="C1358" s="21"/>
      <c r="D1358" s="21"/>
      <c r="E1358" s="21"/>
      <c r="F1358" s="94"/>
      <c r="G1358" s="95"/>
      <c r="H1358" s="93"/>
      <c r="I1358" s="20"/>
      <c r="J1358" s="20"/>
    </row>
    <row r="1359" spans="1:10" x14ac:dyDescent="0.35">
      <c r="A1359" s="93"/>
      <c r="B1359" s="21"/>
      <c r="C1359" s="21"/>
      <c r="D1359" s="21"/>
      <c r="E1359" s="21"/>
      <c r="F1359" s="94"/>
      <c r="G1359" s="95"/>
      <c r="H1359" s="93"/>
      <c r="I1359" s="20"/>
      <c r="J1359" s="20"/>
    </row>
    <row r="1360" spans="1:10" x14ac:dyDescent="0.35">
      <c r="A1360" s="93"/>
      <c r="B1360" s="21"/>
      <c r="C1360" s="21"/>
      <c r="D1360" s="21"/>
      <c r="E1360" s="21"/>
      <c r="F1360" s="94"/>
      <c r="G1360" s="95"/>
      <c r="H1360" s="93"/>
      <c r="I1360" s="20"/>
      <c r="J1360" s="20"/>
    </row>
    <row r="1361" spans="1:10" x14ac:dyDescent="0.35">
      <c r="A1361" s="93"/>
      <c r="B1361" s="21"/>
      <c r="C1361" s="21"/>
      <c r="D1361" s="21"/>
      <c r="E1361" s="21"/>
      <c r="F1361" s="94"/>
      <c r="G1361" s="95"/>
      <c r="H1361" s="93"/>
      <c r="I1361" s="20"/>
      <c r="J1361" s="20"/>
    </row>
    <row r="1362" spans="1:10" x14ac:dyDescent="0.35">
      <c r="A1362" s="93"/>
      <c r="B1362" s="21"/>
      <c r="C1362" s="21"/>
      <c r="D1362" s="21"/>
      <c r="E1362" s="21"/>
      <c r="F1362" s="94"/>
      <c r="G1362" s="95"/>
      <c r="H1362" s="93"/>
      <c r="I1362" s="20"/>
      <c r="J1362" s="20"/>
    </row>
    <row r="1363" spans="1:10" x14ac:dyDescent="0.35">
      <c r="A1363" s="93"/>
      <c r="B1363" s="21"/>
      <c r="C1363" s="21"/>
      <c r="D1363" s="21"/>
      <c r="E1363" s="21"/>
      <c r="F1363" s="94"/>
      <c r="G1363" s="95"/>
      <c r="H1363" s="93"/>
      <c r="I1363" s="20"/>
      <c r="J1363" s="20"/>
    </row>
    <row r="1364" spans="1:10" x14ac:dyDescent="0.35">
      <c r="A1364" s="93"/>
      <c r="B1364" s="21"/>
      <c r="C1364" s="21"/>
      <c r="D1364" s="21"/>
      <c r="E1364" s="21"/>
      <c r="F1364" s="94"/>
      <c r="G1364" s="95"/>
      <c r="H1364" s="93"/>
      <c r="I1364" s="20"/>
      <c r="J1364" s="20"/>
    </row>
    <row r="1365" spans="1:10" x14ac:dyDescent="0.35">
      <c r="A1365" s="93"/>
      <c r="B1365" s="21"/>
      <c r="C1365" s="21"/>
      <c r="D1365" s="21"/>
      <c r="E1365" s="21"/>
      <c r="F1365" s="94"/>
      <c r="G1365" s="95"/>
      <c r="H1365" s="93"/>
      <c r="I1365" s="20"/>
      <c r="J1365" s="20"/>
    </row>
    <row r="1366" spans="1:10" x14ac:dyDescent="0.35">
      <c r="A1366" s="93"/>
      <c r="B1366" s="21"/>
      <c r="C1366" s="21"/>
      <c r="D1366" s="21"/>
      <c r="E1366" s="21"/>
      <c r="F1366" s="94"/>
      <c r="G1366" s="95"/>
      <c r="H1366" s="93"/>
      <c r="I1366" s="20"/>
      <c r="J1366" s="20"/>
    </row>
    <row r="1367" spans="1:10" x14ac:dyDescent="0.35">
      <c r="A1367" s="93"/>
      <c r="B1367" s="21"/>
      <c r="C1367" s="21"/>
      <c r="D1367" s="21"/>
      <c r="E1367" s="21"/>
      <c r="F1367" s="94"/>
      <c r="G1367" s="95"/>
      <c r="H1367" s="93"/>
      <c r="I1367" s="20"/>
      <c r="J1367" s="20"/>
    </row>
    <row r="1368" spans="1:10" x14ac:dyDescent="0.35">
      <c r="A1368" s="93"/>
      <c r="B1368" s="21"/>
      <c r="C1368" s="21"/>
      <c r="D1368" s="21"/>
      <c r="E1368" s="21"/>
      <c r="F1368" s="94"/>
      <c r="G1368" s="95"/>
      <c r="H1368" s="93"/>
      <c r="I1368" s="20"/>
      <c r="J1368" s="20"/>
    </row>
    <row r="1369" spans="1:10" x14ac:dyDescent="0.35">
      <c r="A1369" s="93"/>
      <c r="B1369" s="21"/>
      <c r="C1369" s="21"/>
      <c r="D1369" s="21"/>
      <c r="E1369" s="21"/>
      <c r="F1369" s="94"/>
      <c r="G1369" s="95"/>
      <c r="H1369" s="93"/>
      <c r="I1369" s="20"/>
      <c r="J1369" s="20"/>
    </row>
    <row r="1370" spans="1:10" x14ac:dyDescent="0.35">
      <c r="A1370" s="93"/>
      <c r="B1370" s="21"/>
      <c r="C1370" s="21"/>
      <c r="D1370" s="21"/>
      <c r="E1370" s="21"/>
      <c r="F1370" s="94"/>
      <c r="G1370" s="95"/>
      <c r="H1370" s="93"/>
      <c r="I1370" s="20"/>
      <c r="J1370" s="20"/>
    </row>
    <row r="1371" spans="1:10" x14ac:dyDescent="0.35">
      <c r="A1371" s="93"/>
      <c r="B1371" s="21"/>
      <c r="C1371" s="21"/>
      <c r="D1371" s="21"/>
      <c r="E1371" s="21"/>
      <c r="F1371" s="94"/>
      <c r="G1371" s="95"/>
      <c r="H1371" s="93"/>
      <c r="I1371" s="20"/>
      <c r="J1371" s="20"/>
    </row>
    <row r="1372" spans="1:10" x14ac:dyDescent="0.35">
      <c r="A1372" s="93"/>
      <c r="B1372" s="21"/>
      <c r="C1372" s="21"/>
      <c r="D1372" s="21"/>
      <c r="E1372" s="21"/>
      <c r="F1372" s="94"/>
      <c r="G1372" s="95"/>
      <c r="H1372" s="93"/>
      <c r="I1372" s="20"/>
      <c r="J1372" s="20"/>
    </row>
    <row r="1373" spans="1:10" x14ac:dyDescent="0.35">
      <c r="A1373" s="93"/>
      <c r="B1373" s="21"/>
      <c r="C1373" s="21"/>
      <c r="D1373" s="21"/>
      <c r="E1373" s="21"/>
      <c r="F1373" s="94"/>
      <c r="G1373" s="95"/>
      <c r="H1373" s="93"/>
      <c r="I1373" s="20"/>
      <c r="J1373" s="20"/>
    </row>
    <row r="1374" spans="1:10" x14ac:dyDescent="0.35">
      <c r="A1374" s="93"/>
      <c r="B1374" s="21"/>
      <c r="C1374" s="21"/>
      <c r="D1374" s="21"/>
      <c r="E1374" s="21"/>
      <c r="F1374" s="94"/>
      <c r="G1374" s="95"/>
      <c r="H1374" s="93"/>
      <c r="I1374" s="20"/>
      <c r="J1374" s="20"/>
    </row>
    <row r="1375" spans="1:10" x14ac:dyDescent="0.35">
      <c r="A1375" s="93"/>
      <c r="B1375" s="21"/>
      <c r="C1375" s="21"/>
      <c r="D1375" s="21"/>
      <c r="E1375" s="21"/>
      <c r="F1375" s="94"/>
      <c r="G1375" s="95"/>
      <c r="H1375" s="93"/>
      <c r="I1375" s="20"/>
      <c r="J1375" s="20"/>
    </row>
    <row r="1376" spans="1:10" x14ac:dyDescent="0.35">
      <c r="A1376" s="93"/>
      <c r="B1376" s="21"/>
      <c r="C1376" s="21"/>
      <c r="D1376" s="21"/>
      <c r="E1376" s="21"/>
      <c r="F1376" s="94"/>
      <c r="G1376" s="95"/>
      <c r="H1376" s="93"/>
      <c r="I1376" s="20"/>
      <c r="J1376" s="20"/>
    </row>
    <row r="1377" spans="1:10" x14ac:dyDescent="0.35">
      <c r="A1377" s="93"/>
      <c r="B1377" s="21"/>
      <c r="C1377" s="21"/>
      <c r="D1377" s="21"/>
      <c r="E1377" s="21"/>
      <c r="F1377" s="94"/>
      <c r="G1377" s="95"/>
      <c r="H1377" s="93"/>
      <c r="I1377" s="20"/>
      <c r="J1377" s="20"/>
    </row>
    <row r="1378" spans="1:10" x14ac:dyDescent="0.35">
      <c r="A1378" s="93"/>
      <c r="B1378" s="21"/>
      <c r="C1378" s="21"/>
      <c r="D1378" s="21"/>
      <c r="E1378" s="21"/>
      <c r="F1378" s="94"/>
      <c r="G1378" s="95"/>
      <c r="H1378" s="93"/>
      <c r="I1378" s="20"/>
      <c r="J1378" s="20"/>
    </row>
    <row r="1379" spans="1:10" x14ac:dyDescent="0.35">
      <c r="A1379" s="93"/>
      <c r="B1379" s="21"/>
      <c r="C1379" s="21"/>
      <c r="D1379" s="21"/>
      <c r="E1379" s="21"/>
      <c r="F1379" s="94"/>
      <c r="G1379" s="95"/>
      <c r="H1379" s="93"/>
      <c r="I1379" s="20"/>
      <c r="J1379" s="20"/>
    </row>
    <row r="1380" spans="1:10" x14ac:dyDescent="0.35">
      <c r="A1380" s="93"/>
      <c r="B1380" s="21"/>
      <c r="C1380" s="21"/>
      <c r="D1380" s="21"/>
      <c r="E1380" s="21"/>
      <c r="F1380" s="94"/>
      <c r="G1380" s="95"/>
      <c r="H1380" s="93"/>
      <c r="I1380" s="20"/>
      <c r="J1380" s="20"/>
    </row>
    <row r="1381" spans="1:10" x14ac:dyDescent="0.35">
      <c r="A1381" s="93"/>
      <c r="B1381" s="21"/>
      <c r="C1381" s="21"/>
      <c r="D1381" s="21"/>
      <c r="E1381" s="21"/>
      <c r="F1381" s="94"/>
      <c r="G1381" s="95"/>
      <c r="H1381" s="93"/>
      <c r="I1381" s="20"/>
      <c r="J1381" s="20"/>
    </row>
    <row r="1382" spans="1:10" x14ac:dyDescent="0.35">
      <c r="A1382" s="93"/>
      <c r="B1382" s="21"/>
      <c r="C1382" s="21"/>
      <c r="D1382" s="21"/>
      <c r="E1382" s="21"/>
      <c r="F1382" s="94"/>
      <c r="G1382" s="95"/>
      <c r="H1382" s="93"/>
      <c r="I1382" s="20"/>
      <c r="J1382" s="20"/>
    </row>
    <row r="1383" spans="1:10" x14ac:dyDescent="0.35">
      <c r="A1383" s="93"/>
      <c r="B1383" s="21"/>
      <c r="C1383" s="21"/>
      <c r="D1383" s="21"/>
      <c r="E1383" s="21"/>
      <c r="F1383" s="94"/>
      <c r="G1383" s="95"/>
      <c r="H1383" s="93"/>
      <c r="I1383" s="20"/>
      <c r="J1383" s="20"/>
    </row>
    <row r="1384" spans="1:10" x14ac:dyDescent="0.35">
      <c r="A1384" s="93"/>
      <c r="B1384" s="21"/>
      <c r="C1384" s="21"/>
      <c r="D1384" s="21"/>
      <c r="E1384" s="21"/>
      <c r="F1384" s="94"/>
      <c r="G1384" s="95"/>
      <c r="H1384" s="93"/>
      <c r="I1384" s="20"/>
      <c r="J1384" s="20"/>
    </row>
    <row r="1385" spans="1:10" x14ac:dyDescent="0.35">
      <c r="A1385" s="93"/>
      <c r="B1385" s="21"/>
      <c r="C1385" s="21"/>
      <c r="D1385" s="21"/>
      <c r="E1385" s="21"/>
      <c r="F1385" s="94"/>
      <c r="G1385" s="95"/>
      <c r="H1385" s="93"/>
      <c r="I1385" s="20"/>
      <c r="J1385" s="20"/>
    </row>
    <row r="1386" spans="1:10" x14ac:dyDescent="0.35">
      <c r="A1386" s="93"/>
      <c r="B1386" s="21"/>
      <c r="C1386" s="21"/>
      <c r="D1386" s="21"/>
      <c r="E1386" s="21"/>
      <c r="F1386" s="94"/>
      <c r="G1386" s="95"/>
      <c r="H1386" s="93"/>
      <c r="I1386" s="20"/>
      <c r="J1386" s="20"/>
    </row>
    <row r="1387" spans="1:10" x14ac:dyDescent="0.35">
      <c r="A1387" s="93"/>
      <c r="B1387" s="21"/>
      <c r="C1387" s="21"/>
      <c r="D1387" s="21"/>
      <c r="E1387" s="21"/>
      <c r="F1387" s="94"/>
      <c r="G1387" s="95"/>
      <c r="H1387" s="93"/>
      <c r="I1387" s="20"/>
      <c r="J1387" s="20"/>
    </row>
    <row r="1388" spans="1:10" x14ac:dyDescent="0.35">
      <c r="A1388" s="93"/>
      <c r="B1388" s="21"/>
      <c r="C1388" s="21"/>
      <c r="D1388" s="21"/>
      <c r="E1388" s="21"/>
      <c r="F1388" s="94"/>
      <c r="G1388" s="95"/>
      <c r="H1388" s="93"/>
      <c r="I1388" s="20"/>
      <c r="J1388" s="20"/>
    </row>
    <row r="1389" spans="1:10" x14ac:dyDescent="0.35">
      <c r="A1389" s="93"/>
      <c r="B1389" s="21"/>
      <c r="C1389" s="21"/>
      <c r="D1389" s="21"/>
      <c r="E1389" s="21"/>
      <c r="F1389" s="94"/>
      <c r="G1389" s="95"/>
      <c r="H1389" s="93"/>
      <c r="I1389" s="20"/>
      <c r="J1389" s="20"/>
    </row>
    <row r="1390" spans="1:10" x14ac:dyDescent="0.35">
      <c r="A1390" s="93"/>
      <c r="B1390" s="21"/>
      <c r="C1390" s="21"/>
      <c r="D1390" s="21"/>
      <c r="E1390" s="21"/>
      <c r="F1390" s="94"/>
      <c r="G1390" s="95"/>
      <c r="H1390" s="93"/>
      <c r="I1390" s="20"/>
      <c r="J1390" s="20"/>
    </row>
    <row r="1391" spans="1:10" x14ac:dyDescent="0.35">
      <c r="A1391" s="93"/>
      <c r="B1391" s="21"/>
      <c r="C1391" s="21"/>
      <c r="D1391" s="21"/>
      <c r="E1391" s="21"/>
      <c r="F1391" s="94"/>
      <c r="G1391" s="95"/>
      <c r="H1391" s="93"/>
      <c r="I1391" s="20"/>
      <c r="J1391" s="20"/>
    </row>
    <row r="1392" spans="1:10" x14ac:dyDescent="0.35">
      <c r="A1392" s="93"/>
      <c r="B1392" s="21"/>
      <c r="C1392" s="21"/>
      <c r="D1392" s="21"/>
      <c r="E1392" s="21"/>
      <c r="F1392" s="94"/>
      <c r="G1392" s="95"/>
      <c r="H1392" s="93"/>
      <c r="I1392" s="20"/>
      <c r="J1392" s="20"/>
    </row>
    <row r="1393" spans="1:10" x14ac:dyDescent="0.35">
      <c r="A1393" s="93"/>
      <c r="B1393" s="21"/>
      <c r="C1393" s="21"/>
      <c r="D1393" s="21"/>
      <c r="E1393" s="21"/>
      <c r="F1393" s="94"/>
      <c r="G1393" s="95"/>
      <c r="H1393" s="93"/>
      <c r="I1393" s="20"/>
      <c r="J1393" s="20"/>
    </row>
    <row r="1394" spans="1:10" x14ac:dyDescent="0.35">
      <c r="A1394" s="93"/>
      <c r="B1394" s="21"/>
      <c r="C1394" s="21"/>
      <c r="D1394" s="21"/>
      <c r="E1394" s="21"/>
      <c r="F1394" s="94"/>
      <c r="G1394" s="95"/>
      <c r="H1394" s="93"/>
      <c r="I1394" s="20"/>
      <c r="J1394" s="20"/>
    </row>
    <row r="1395" spans="1:10" x14ac:dyDescent="0.35">
      <c r="A1395" s="93"/>
      <c r="B1395" s="21"/>
      <c r="C1395" s="21"/>
      <c r="D1395" s="21"/>
      <c r="E1395" s="21"/>
      <c r="F1395" s="94"/>
      <c r="G1395" s="95"/>
      <c r="H1395" s="93"/>
      <c r="I1395" s="20"/>
      <c r="J1395" s="20"/>
    </row>
    <row r="1396" spans="1:10" x14ac:dyDescent="0.35">
      <c r="A1396" s="93"/>
      <c r="B1396" s="21"/>
      <c r="C1396" s="21"/>
      <c r="D1396" s="21"/>
      <c r="E1396" s="21"/>
      <c r="F1396" s="94"/>
      <c r="G1396" s="95"/>
      <c r="H1396" s="93"/>
      <c r="I1396" s="20"/>
      <c r="J1396" s="20"/>
    </row>
    <row r="1397" spans="1:10" x14ac:dyDescent="0.35">
      <c r="A1397" s="93"/>
      <c r="B1397" s="21"/>
      <c r="C1397" s="21"/>
      <c r="D1397" s="21"/>
      <c r="E1397" s="21"/>
      <c r="F1397" s="94"/>
      <c r="G1397" s="95"/>
      <c r="H1397" s="93"/>
      <c r="I1397" s="20"/>
      <c r="J1397" s="20"/>
    </row>
    <row r="1398" spans="1:10" x14ac:dyDescent="0.35">
      <c r="A1398" s="93"/>
      <c r="B1398" s="21"/>
      <c r="C1398" s="21"/>
      <c r="D1398" s="21"/>
      <c r="E1398" s="21"/>
      <c r="F1398" s="94"/>
      <c r="G1398" s="95"/>
      <c r="H1398" s="93"/>
      <c r="I1398" s="20"/>
      <c r="J1398" s="20"/>
    </row>
    <row r="1399" spans="1:10" x14ac:dyDescent="0.35">
      <c r="A1399" s="93"/>
      <c r="B1399" s="21"/>
      <c r="C1399" s="21"/>
      <c r="D1399" s="21"/>
      <c r="E1399" s="21"/>
      <c r="F1399" s="94"/>
      <c r="G1399" s="95"/>
      <c r="H1399" s="93"/>
      <c r="I1399" s="20"/>
      <c r="J1399" s="20"/>
    </row>
    <row r="1400" spans="1:10" x14ac:dyDescent="0.35">
      <c r="A1400" s="93"/>
      <c r="B1400" s="21"/>
      <c r="C1400" s="21"/>
      <c r="D1400" s="21"/>
      <c r="E1400" s="21"/>
      <c r="F1400" s="94"/>
      <c r="G1400" s="95"/>
      <c r="H1400" s="93"/>
      <c r="I1400" s="20"/>
      <c r="J1400" s="20"/>
    </row>
    <row r="1401" spans="1:10" x14ac:dyDescent="0.35">
      <c r="A1401" s="93"/>
      <c r="B1401" s="21"/>
      <c r="C1401" s="21"/>
      <c r="D1401" s="21"/>
      <c r="E1401" s="21"/>
      <c r="F1401" s="94"/>
      <c r="G1401" s="95"/>
      <c r="H1401" s="93"/>
      <c r="I1401" s="20"/>
      <c r="J1401" s="20"/>
    </row>
    <row r="1402" spans="1:10" x14ac:dyDescent="0.35">
      <c r="A1402" s="93"/>
      <c r="B1402" s="21"/>
      <c r="C1402" s="21"/>
      <c r="D1402" s="21"/>
      <c r="E1402" s="21"/>
      <c r="F1402" s="94"/>
      <c r="G1402" s="95"/>
      <c r="H1402" s="93"/>
      <c r="I1402" s="20"/>
      <c r="J1402" s="20"/>
    </row>
    <row r="1403" spans="1:10" x14ac:dyDescent="0.35">
      <c r="A1403" s="93"/>
      <c r="B1403" s="21"/>
      <c r="C1403" s="21"/>
      <c r="D1403" s="21"/>
      <c r="E1403" s="21"/>
      <c r="F1403" s="94"/>
      <c r="G1403" s="95"/>
      <c r="H1403" s="93"/>
      <c r="I1403" s="20"/>
      <c r="J1403" s="20"/>
    </row>
    <row r="1404" spans="1:10" x14ac:dyDescent="0.35">
      <c r="A1404" s="93"/>
      <c r="B1404" s="21"/>
      <c r="C1404" s="21"/>
      <c r="D1404" s="21"/>
      <c r="E1404" s="21"/>
      <c r="F1404" s="94"/>
      <c r="G1404" s="95"/>
      <c r="H1404" s="93"/>
      <c r="I1404" s="20"/>
      <c r="J1404" s="20"/>
    </row>
    <row r="1405" spans="1:10" x14ac:dyDescent="0.35">
      <c r="A1405" s="93"/>
      <c r="B1405" s="21"/>
      <c r="C1405" s="21"/>
      <c r="D1405" s="21"/>
      <c r="E1405" s="21"/>
      <c r="F1405" s="94"/>
      <c r="G1405" s="95"/>
      <c r="H1405" s="93"/>
      <c r="I1405" s="20"/>
      <c r="J1405" s="20"/>
    </row>
    <row r="1406" spans="1:10" x14ac:dyDescent="0.35">
      <c r="A1406" s="93"/>
      <c r="B1406" s="21"/>
      <c r="C1406" s="21"/>
      <c r="D1406" s="21"/>
      <c r="E1406" s="21"/>
      <c r="F1406" s="94"/>
      <c r="G1406" s="95"/>
      <c r="H1406" s="93"/>
      <c r="I1406" s="20"/>
      <c r="J1406" s="20"/>
    </row>
    <row r="1407" spans="1:10" x14ac:dyDescent="0.35">
      <c r="A1407" s="93"/>
      <c r="B1407" s="21"/>
      <c r="C1407" s="21"/>
      <c r="D1407" s="21"/>
      <c r="E1407" s="21"/>
      <c r="F1407" s="94"/>
      <c r="G1407" s="95"/>
      <c r="H1407" s="93"/>
      <c r="I1407" s="20"/>
      <c r="J1407" s="20"/>
    </row>
    <row r="1408" spans="1:10" x14ac:dyDescent="0.35">
      <c r="A1408" s="93"/>
      <c r="B1408" s="21"/>
      <c r="C1408" s="21"/>
      <c r="D1408" s="21"/>
      <c r="E1408" s="21"/>
      <c r="F1408" s="94"/>
      <c r="G1408" s="95"/>
      <c r="H1408" s="93"/>
      <c r="I1408" s="20"/>
      <c r="J1408" s="20"/>
    </row>
    <row r="1409" spans="1:10" x14ac:dyDescent="0.35">
      <c r="A1409" s="93"/>
      <c r="B1409" s="21"/>
      <c r="C1409" s="21"/>
      <c r="D1409" s="21"/>
      <c r="E1409" s="21"/>
      <c r="F1409" s="94"/>
      <c r="G1409" s="95"/>
      <c r="H1409" s="93"/>
      <c r="I1409" s="20"/>
      <c r="J1409" s="20"/>
    </row>
    <row r="1410" spans="1:10" x14ac:dyDescent="0.35">
      <c r="A1410" s="93"/>
      <c r="B1410" s="21"/>
      <c r="C1410" s="21"/>
      <c r="D1410" s="21"/>
      <c r="E1410" s="21"/>
      <c r="F1410" s="94"/>
      <c r="G1410" s="95"/>
      <c r="H1410" s="93"/>
      <c r="I1410" s="20"/>
      <c r="J1410" s="20"/>
    </row>
    <row r="1411" spans="1:10" x14ac:dyDescent="0.35">
      <c r="A1411" s="93"/>
      <c r="B1411" s="21"/>
      <c r="C1411" s="21"/>
      <c r="D1411" s="21"/>
      <c r="E1411" s="21"/>
      <c r="F1411" s="94"/>
      <c r="G1411" s="95"/>
      <c r="H1411" s="93"/>
      <c r="I1411" s="20"/>
      <c r="J1411" s="20"/>
    </row>
    <row r="1412" spans="1:10" x14ac:dyDescent="0.35">
      <c r="A1412" s="93"/>
      <c r="B1412" s="21"/>
      <c r="C1412" s="21"/>
      <c r="D1412" s="21"/>
      <c r="E1412" s="21"/>
      <c r="F1412" s="94"/>
      <c r="G1412" s="95"/>
      <c r="H1412" s="93"/>
      <c r="I1412" s="20"/>
      <c r="J1412" s="20"/>
    </row>
    <row r="1413" spans="1:10" x14ac:dyDescent="0.35">
      <c r="A1413" s="93"/>
      <c r="B1413" s="21"/>
      <c r="C1413" s="21"/>
      <c r="D1413" s="21"/>
      <c r="E1413" s="21"/>
      <c r="F1413" s="94"/>
      <c r="G1413" s="95"/>
      <c r="H1413" s="93"/>
      <c r="I1413" s="20"/>
      <c r="J1413" s="20"/>
    </row>
    <row r="1414" spans="1:10" x14ac:dyDescent="0.35">
      <c r="A1414" s="93"/>
      <c r="B1414" s="21"/>
      <c r="C1414" s="21"/>
      <c r="D1414" s="21"/>
      <c r="E1414" s="21"/>
      <c r="F1414" s="94"/>
      <c r="G1414" s="95"/>
      <c r="H1414" s="93"/>
      <c r="I1414" s="20"/>
      <c r="J1414" s="20"/>
    </row>
    <row r="1415" spans="1:10" x14ac:dyDescent="0.35">
      <c r="A1415" s="93"/>
      <c r="B1415" s="21"/>
      <c r="C1415" s="21"/>
      <c r="D1415" s="21"/>
      <c r="E1415" s="21"/>
      <c r="F1415" s="94"/>
      <c r="G1415" s="95"/>
      <c r="H1415" s="93"/>
      <c r="I1415" s="20"/>
      <c r="J1415" s="20"/>
    </row>
    <row r="1416" spans="1:10" x14ac:dyDescent="0.35">
      <c r="A1416" s="93"/>
      <c r="B1416" s="21"/>
      <c r="C1416" s="21"/>
      <c r="D1416" s="21"/>
      <c r="E1416" s="21"/>
      <c r="F1416" s="94"/>
      <c r="G1416" s="95"/>
      <c r="H1416" s="93"/>
      <c r="I1416" s="20"/>
      <c r="J1416" s="20"/>
    </row>
    <row r="1417" spans="1:10" x14ac:dyDescent="0.35">
      <c r="A1417" s="93"/>
      <c r="B1417" s="21"/>
      <c r="C1417" s="21"/>
      <c r="D1417" s="21"/>
      <c r="E1417" s="21"/>
      <c r="F1417" s="94"/>
      <c r="G1417" s="95"/>
      <c r="H1417" s="93"/>
      <c r="I1417" s="20"/>
      <c r="J1417" s="20"/>
    </row>
    <row r="1418" spans="1:10" x14ac:dyDescent="0.35">
      <c r="A1418" s="93"/>
      <c r="B1418" s="21"/>
      <c r="C1418" s="21"/>
      <c r="D1418" s="21"/>
      <c r="E1418" s="21"/>
      <c r="F1418" s="94"/>
      <c r="G1418" s="95"/>
      <c r="H1418" s="93"/>
      <c r="I1418" s="20"/>
      <c r="J1418" s="20"/>
    </row>
    <row r="1419" spans="1:10" x14ac:dyDescent="0.35">
      <c r="A1419" s="93"/>
      <c r="B1419" s="21"/>
      <c r="C1419" s="21"/>
      <c r="D1419" s="21"/>
      <c r="E1419" s="21"/>
      <c r="F1419" s="94"/>
      <c r="G1419" s="95"/>
      <c r="H1419" s="93"/>
      <c r="I1419" s="20"/>
      <c r="J1419" s="20"/>
    </row>
    <row r="1420" spans="1:10" x14ac:dyDescent="0.35">
      <c r="A1420" s="93"/>
      <c r="B1420" s="21"/>
      <c r="C1420" s="21"/>
      <c r="D1420" s="21"/>
      <c r="E1420" s="21"/>
      <c r="F1420" s="94"/>
      <c r="G1420" s="95"/>
      <c r="H1420" s="93"/>
      <c r="I1420" s="20"/>
      <c r="J1420" s="20"/>
    </row>
    <row r="1421" spans="1:10" x14ac:dyDescent="0.35">
      <c r="A1421" s="93"/>
      <c r="B1421" s="21"/>
      <c r="C1421" s="21"/>
      <c r="D1421" s="21"/>
      <c r="E1421" s="21"/>
      <c r="F1421" s="94"/>
      <c r="G1421" s="95"/>
      <c r="H1421" s="93"/>
      <c r="I1421" s="20"/>
      <c r="J1421" s="20"/>
    </row>
    <row r="1422" spans="1:10" x14ac:dyDescent="0.35">
      <c r="A1422" s="93"/>
      <c r="B1422" s="21"/>
      <c r="C1422" s="21"/>
      <c r="D1422" s="21"/>
      <c r="E1422" s="21"/>
      <c r="F1422" s="94"/>
      <c r="G1422" s="95"/>
      <c r="H1422" s="93"/>
      <c r="I1422" s="20"/>
      <c r="J1422" s="20"/>
    </row>
    <row r="1423" spans="1:10" x14ac:dyDescent="0.35">
      <c r="A1423" s="93"/>
      <c r="B1423" s="21"/>
      <c r="C1423" s="21"/>
      <c r="D1423" s="21"/>
      <c r="E1423" s="21"/>
      <c r="F1423" s="94"/>
      <c r="G1423" s="95"/>
      <c r="H1423" s="93"/>
      <c r="I1423" s="20"/>
      <c r="J1423" s="20"/>
    </row>
    <row r="1424" spans="1:10" x14ac:dyDescent="0.35">
      <c r="A1424" s="93"/>
      <c r="B1424" s="21"/>
      <c r="C1424" s="21"/>
      <c r="D1424" s="21"/>
      <c r="E1424" s="21"/>
      <c r="F1424" s="94"/>
      <c r="G1424" s="95"/>
      <c r="H1424" s="93"/>
      <c r="I1424" s="20"/>
      <c r="J1424" s="20"/>
    </row>
    <row r="1425" spans="1:10" x14ac:dyDescent="0.35">
      <c r="A1425" s="93"/>
      <c r="B1425" s="21"/>
      <c r="C1425" s="21"/>
      <c r="D1425" s="21"/>
      <c r="E1425" s="21"/>
      <c r="F1425" s="94"/>
      <c r="G1425" s="95"/>
      <c r="H1425" s="93"/>
      <c r="I1425" s="20"/>
      <c r="J1425" s="20"/>
    </row>
    <row r="1426" spans="1:10" x14ac:dyDescent="0.35">
      <c r="A1426" s="93"/>
      <c r="B1426" s="21"/>
      <c r="C1426" s="21"/>
      <c r="D1426" s="21"/>
      <c r="E1426" s="21"/>
      <c r="F1426" s="94"/>
      <c r="G1426" s="95"/>
      <c r="H1426" s="93"/>
      <c r="I1426" s="20"/>
      <c r="J1426" s="20"/>
    </row>
    <row r="1427" spans="1:10" x14ac:dyDescent="0.35">
      <c r="A1427" s="93"/>
      <c r="B1427" s="21"/>
      <c r="C1427" s="21"/>
      <c r="D1427" s="21"/>
      <c r="E1427" s="21"/>
      <c r="F1427" s="94"/>
      <c r="G1427" s="95"/>
      <c r="H1427" s="93"/>
      <c r="I1427" s="20"/>
      <c r="J1427" s="20"/>
    </row>
    <row r="1428" spans="1:10" x14ac:dyDescent="0.35">
      <c r="A1428" s="93"/>
      <c r="B1428" s="21"/>
      <c r="C1428" s="21"/>
      <c r="D1428" s="21"/>
      <c r="E1428" s="21"/>
      <c r="F1428" s="94"/>
      <c r="G1428" s="95"/>
      <c r="H1428" s="93"/>
      <c r="I1428" s="20"/>
      <c r="J1428" s="20"/>
    </row>
    <row r="1429" spans="1:10" x14ac:dyDescent="0.35">
      <c r="A1429" s="93"/>
      <c r="B1429" s="21"/>
      <c r="C1429" s="21"/>
      <c r="D1429" s="21"/>
      <c r="E1429" s="21"/>
      <c r="F1429" s="94"/>
      <c r="G1429" s="95"/>
      <c r="H1429" s="93"/>
      <c r="I1429" s="20"/>
      <c r="J1429" s="20"/>
    </row>
    <row r="1430" spans="1:10" x14ac:dyDescent="0.35">
      <c r="A1430" s="93"/>
      <c r="B1430" s="21"/>
      <c r="C1430" s="21"/>
      <c r="D1430" s="21"/>
      <c r="E1430" s="21"/>
      <c r="F1430" s="94"/>
      <c r="G1430" s="95"/>
      <c r="H1430" s="93"/>
      <c r="I1430" s="20"/>
      <c r="J1430" s="20"/>
    </row>
    <row r="1431" spans="1:10" x14ac:dyDescent="0.35">
      <c r="A1431" s="93"/>
      <c r="B1431" s="21"/>
      <c r="C1431" s="21"/>
      <c r="D1431" s="21"/>
      <c r="E1431" s="21"/>
      <c r="F1431" s="94"/>
      <c r="G1431" s="95"/>
      <c r="H1431" s="93"/>
      <c r="I1431" s="20"/>
      <c r="J1431" s="20"/>
    </row>
    <row r="1432" spans="1:10" x14ac:dyDescent="0.35">
      <c r="A1432" s="93"/>
      <c r="B1432" s="21"/>
      <c r="C1432" s="21"/>
      <c r="D1432" s="21"/>
      <c r="E1432" s="21"/>
      <c r="F1432" s="94"/>
      <c r="G1432" s="95"/>
      <c r="H1432" s="93"/>
      <c r="I1432" s="20"/>
      <c r="J1432" s="20"/>
    </row>
    <row r="1433" spans="1:10" x14ac:dyDescent="0.35">
      <c r="A1433" s="93"/>
      <c r="B1433" s="21"/>
      <c r="C1433" s="21"/>
      <c r="D1433" s="21"/>
      <c r="E1433" s="21"/>
      <c r="F1433" s="94"/>
      <c r="G1433" s="95"/>
      <c r="H1433" s="93"/>
      <c r="I1433" s="20"/>
      <c r="J1433" s="20"/>
    </row>
    <row r="1434" spans="1:10" x14ac:dyDescent="0.35">
      <c r="A1434" s="93"/>
      <c r="B1434" s="21"/>
      <c r="C1434" s="21"/>
      <c r="D1434" s="21"/>
      <c r="E1434" s="21"/>
      <c r="F1434" s="94"/>
      <c r="G1434" s="95"/>
      <c r="H1434" s="93"/>
      <c r="I1434" s="20"/>
      <c r="J1434" s="20"/>
    </row>
    <row r="1435" spans="1:10" x14ac:dyDescent="0.35">
      <c r="A1435" s="93"/>
      <c r="B1435" s="21"/>
      <c r="C1435" s="21"/>
      <c r="D1435" s="21"/>
      <c r="E1435" s="21"/>
      <c r="F1435" s="94"/>
      <c r="G1435" s="95"/>
      <c r="H1435" s="93"/>
      <c r="I1435" s="20"/>
      <c r="J1435" s="20"/>
    </row>
    <row r="1436" spans="1:10" x14ac:dyDescent="0.35">
      <c r="A1436" s="93"/>
      <c r="B1436" s="21"/>
      <c r="C1436" s="21"/>
      <c r="D1436" s="21"/>
      <c r="E1436" s="21"/>
      <c r="F1436" s="94"/>
      <c r="G1436" s="95"/>
      <c r="H1436" s="93"/>
      <c r="I1436" s="20"/>
      <c r="J1436" s="20"/>
    </row>
    <row r="1437" spans="1:10" x14ac:dyDescent="0.35">
      <c r="A1437" s="93"/>
      <c r="B1437" s="21"/>
      <c r="C1437" s="21"/>
      <c r="D1437" s="21"/>
      <c r="E1437" s="21"/>
      <c r="F1437" s="94"/>
      <c r="G1437" s="95"/>
      <c r="H1437" s="93"/>
      <c r="I1437" s="20"/>
      <c r="J1437" s="20"/>
    </row>
    <row r="1438" spans="1:10" x14ac:dyDescent="0.35">
      <c r="A1438" s="93"/>
      <c r="B1438" s="21"/>
      <c r="C1438" s="21"/>
      <c r="D1438" s="21"/>
      <c r="E1438" s="21"/>
      <c r="F1438" s="94"/>
      <c r="G1438" s="95"/>
      <c r="H1438" s="93"/>
      <c r="I1438" s="20"/>
      <c r="J1438" s="20"/>
    </row>
    <row r="1439" spans="1:10" x14ac:dyDescent="0.35">
      <c r="A1439" s="93"/>
      <c r="B1439" s="21"/>
      <c r="C1439" s="21"/>
      <c r="D1439" s="21"/>
      <c r="E1439" s="21"/>
      <c r="F1439" s="94"/>
      <c r="G1439" s="95"/>
      <c r="H1439" s="93"/>
      <c r="I1439" s="20"/>
      <c r="J1439" s="20"/>
    </row>
    <row r="1440" spans="1:10" x14ac:dyDescent="0.35">
      <c r="A1440" s="93"/>
      <c r="B1440" s="21"/>
      <c r="C1440" s="21"/>
      <c r="D1440" s="21"/>
      <c r="E1440" s="21"/>
      <c r="F1440" s="94"/>
      <c r="G1440" s="95"/>
      <c r="H1440" s="93"/>
      <c r="I1440" s="20"/>
      <c r="J1440" s="20"/>
    </row>
    <row r="1441" spans="1:10" x14ac:dyDescent="0.35">
      <c r="A1441" s="93"/>
      <c r="B1441" s="21"/>
      <c r="C1441" s="21"/>
      <c r="D1441" s="21"/>
      <c r="E1441" s="21"/>
      <c r="F1441" s="94"/>
      <c r="G1441" s="95"/>
      <c r="H1441" s="93"/>
      <c r="I1441" s="20"/>
      <c r="J1441" s="20"/>
    </row>
    <row r="1442" spans="1:10" x14ac:dyDescent="0.35">
      <c r="A1442" s="93"/>
      <c r="B1442" s="21"/>
      <c r="C1442" s="21"/>
      <c r="D1442" s="21"/>
      <c r="E1442" s="21"/>
      <c r="F1442" s="94"/>
      <c r="G1442" s="95"/>
      <c r="H1442" s="93"/>
      <c r="I1442" s="20"/>
      <c r="J1442" s="20"/>
    </row>
    <row r="1443" spans="1:10" x14ac:dyDescent="0.35">
      <c r="A1443" s="93"/>
      <c r="B1443" s="21"/>
      <c r="C1443" s="21"/>
      <c r="D1443" s="21"/>
      <c r="E1443" s="21"/>
      <c r="F1443" s="94"/>
      <c r="G1443" s="95"/>
      <c r="H1443" s="93"/>
      <c r="I1443" s="20"/>
      <c r="J1443" s="20"/>
    </row>
    <row r="1444" spans="1:10" x14ac:dyDescent="0.35">
      <c r="A1444" s="93"/>
      <c r="B1444" s="21"/>
      <c r="C1444" s="21"/>
      <c r="D1444" s="21"/>
      <c r="E1444" s="21"/>
      <c r="F1444" s="94"/>
      <c r="G1444" s="95"/>
      <c r="H1444" s="93"/>
      <c r="I1444" s="20"/>
      <c r="J1444" s="20"/>
    </row>
    <row r="1445" spans="1:10" x14ac:dyDescent="0.35">
      <c r="A1445" s="93"/>
      <c r="B1445" s="21"/>
      <c r="C1445" s="21"/>
      <c r="D1445" s="21"/>
      <c r="E1445" s="21"/>
      <c r="F1445" s="94"/>
      <c r="G1445" s="95"/>
      <c r="H1445" s="93"/>
      <c r="I1445" s="20"/>
      <c r="J1445" s="20"/>
    </row>
    <row r="1446" spans="1:10" x14ac:dyDescent="0.35">
      <c r="A1446" s="93"/>
      <c r="B1446" s="21"/>
      <c r="C1446" s="21"/>
      <c r="D1446" s="21"/>
      <c r="E1446" s="21"/>
      <c r="F1446" s="94"/>
      <c r="G1446" s="95"/>
      <c r="H1446" s="93"/>
      <c r="I1446" s="20"/>
      <c r="J1446" s="20"/>
    </row>
    <row r="1447" spans="1:10" x14ac:dyDescent="0.35">
      <c r="A1447" s="93"/>
      <c r="B1447" s="21"/>
      <c r="C1447" s="21"/>
      <c r="D1447" s="21"/>
      <c r="E1447" s="21"/>
      <c r="F1447" s="94"/>
      <c r="G1447" s="95"/>
      <c r="H1447" s="93"/>
      <c r="I1447" s="20"/>
      <c r="J1447" s="20"/>
    </row>
    <row r="1448" spans="1:10" x14ac:dyDescent="0.35">
      <c r="A1448" s="93"/>
      <c r="B1448" s="21"/>
      <c r="C1448" s="21"/>
      <c r="D1448" s="21"/>
      <c r="E1448" s="21"/>
      <c r="F1448" s="94"/>
      <c r="G1448" s="95"/>
      <c r="H1448" s="93"/>
      <c r="I1448" s="20"/>
      <c r="J1448" s="20"/>
    </row>
    <row r="1449" spans="1:10" x14ac:dyDescent="0.35">
      <c r="A1449" s="93"/>
      <c r="B1449" s="21"/>
      <c r="C1449" s="21"/>
      <c r="D1449" s="21"/>
      <c r="E1449" s="21"/>
      <c r="F1449" s="94"/>
      <c r="G1449" s="95"/>
      <c r="H1449" s="93"/>
      <c r="I1449" s="20"/>
      <c r="J1449" s="20"/>
    </row>
    <row r="1450" spans="1:10" x14ac:dyDescent="0.35">
      <c r="A1450" s="93"/>
      <c r="B1450" s="21"/>
      <c r="C1450" s="21"/>
      <c r="D1450" s="21"/>
      <c r="E1450" s="21"/>
      <c r="F1450" s="94"/>
      <c r="G1450" s="95"/>
      <c r="H1450" s="93"/>
      <c r="I1450" s="20"/>
      <c r="J1450" s="20"/>
    </row>
    <row r="1451" spans="1:10" x14ac:dyDescent="0.35">
      <c r="A1451" s="93"/>
      <c r="B1451" s="21"/>
      <c r="C1451" s="21"/>
      <c r="D1451" s="21"/>
      <c r="E1451" s="21"/>
      <c r="F1451" s="94"/>
      <c r="G1451" s="95"/>
      <c r="H1451" s="93"/>
      <c r="I1451" s="20"/>
      <c r="J1451" s="20"/>
    </row>
    <row r="1452" spans="1:10" x14ac:dyDescent="0.35">
      <c r="A1452" s="93"/>
      <c r="B1452" s="21"/>
      <c r="C1452" s="21"/>
      <c r="D1452" s="21"/>
      <c r="E1452" s="21"/>
      <c r="F1452" s="94"/>
      <c r="G1452" s="95"/>
      <c r="H1452" s="93"/>
      <c r="I1452" s="20"/>
      <c r="J1452" s="20"/>
    </row>
    <row r="1453" spans="1:10" x14ac:dyDescent="0.35">
      <c r="A1453" s="93"/>
      <c r="B1453" s="21"/>
      <c r="C1453" s="21"/>
      <c r="D1453" s="21"/>
      <c r="E1453" s="21"/>
      <c r="F1453" s="94"/>
      <c r="G1453" s="95"/>
      <c r="H1453" s="93"/>
      <c r="I1453" s="20"/>
      <c r="J1453" s="20"/>
    </row>
    <row r="1454" spans="1:10" x14ac:dyDescent="0.35">
      <c r="A1454" s="93"/>
      <c r="B1454" s="21"/>
      <c r="C1454" s="21"/>
      <c r="D1454" s="21"/>
      <c r="E1454" s="21"/>
      <c r="F1454" s="94"/>
      <c r="G1454" s="95"/>
      <c r="H1454" s="93"/>
      <c r="I1454" s="20"/>
      <c r="J1454" s="20"/>
    </row>
    <row r="1455" spans="1:10" x14ac:dyDescent="0.35">
      <c r="A1455" s="93"/>
      <c r="B1455" s="21"/>
      <c r="C1455" s="21"/>
      <c r="D1455" s="21"/>
      <c r="E1455" s="21"/>
      <c r="F1455" s="94"/>
      <c r="G1455" s="95"/>
      <c r="H1455" s="93"/>
      <c r="I1455" s="20"/>
      <c r="J1455" s="20"/>
    </row>
    <row r="1456" spans="1:10" x14ac:dyDescent="0.35">
      <c r="A1456" s="93"/>
      <c r="B1456" s="21"/>
      <c r="C1456" s="21"/>
      <c r="D1456" s="21"/>
      <c r="E1456" s="21"/>
      <c r="F1456" s="94"/>
      <c r="G1456" s="95"/>
      <c r="H1456" s="93"/>
      <c r="I1456" s="20"/>
      <c r="J1456" s="20"/>
    </row>
    <row r="1457" spans="1:10" x14ac:dyDescent="0.35">
      <c r="A1457" s="93"/>
      <c r="B1457" s="21"/>
      <c r="C1457" s="21"/>
      <c r="D1457" s="21"/>
      <c r="E1457" s="21"/>
      <c r="F1457" s="94"/>
      <c r="G1457" s="95"/>
      <c r="H1457" s="93"/>
      <c r="I1457" s="20"/>
      <c r="J1457" s="20"/>
    </row>
    <row r="1458" spans="1:10" x14ac:dyDescent="0.35">
      <c r="A1458" s="93"/>
      <c r="B1458" s="21"/>
      <c r="C1458" s="21"/>
      <c r="D1458" s="21"/>
      <c r="E1458" s="21"/>
      <c r="F1458" s="94"/>
      <c r="G1458" s="95"/>
      <c r="H1458" s="93"/>
      <c r="I1458" s="20"/>
      <c r="J1458" s="20"/>
    </row>
    <row r="1459" spans="1:10" x14ac:dyDescent="0.35">
      <c r="A1459" s="93"/>
      <c r="B1459" s="21"/>
      <c r="C1459" s="21"/>
      <c r="D1459" s="21"/>
      <c r="E1459" s="21"/>
      <c r="F1459" s="94"/>
      <c r="G1459" s="95"/>
      <c r="H1459" s="93"/>
      <c r="I1459" s="20"/>
      <c r="J1459" s="20"/>
    </row>
    <row r="1460" spans="1:10" x14ac:dyDescent="0.35">
      <c r="A1460" s="93"/>
      <c r="B1460" s="21"/>
      <c r="C1460" s="21"/>
      <c r="D1460" s="21"/>
      <c r="E1460" s="21"/>
      <c r="F1460" s="94"/>
      <c r="G1460" s="95"/>
      <c r="H1460" s="93"/>
      <c r="I1460" s="20"/>
      <c r="J1460" s="20"/>
    </row>
    <row r="1461" spans="1:10" x14ac:dyDescent="0.35">
      <c r="A1461" s="93"/>
      <c r="B1461" s="21"/>
      <c r="C1461" s="21"/>
      <c r="D1461" s="21"/>
      <c r="E1461" s="21"/>
      <c r="F1461" s="94"/>
      <c r="G1461" s="95"/>
      <c r="H1461" s="93"/>
      <c r="I1461" s="20"/>
      <c r="J1461" s="20"/>
    </row>
    <row r="1462" spans="1:10" x14ac:dyDescent="0.35">
      <c r="A1462" s="93"/>
      <c r="B1462" s="21"/>
      <c r="C1462" s="21"/>
      <c r="D1462" s="21"/>
      <c r="E1462" s="21"/>
      <c r="F1462" s="94"/>
      <c r="G1462" s="95"/>
      <c r="H1462" s="93"/>
      <c r="I1462" s="20"/>
      <c r="J1462" s="20"/>
    </row>
    <row r="1463" spans="1:10" x14ac:dyDescent="0.35">
      <c r="A1463" s="93"/>
      <c r="B1463" s="21"/>
      <c r="C1463" s="21"/>
      <c r="D1463" s="21"/>
      <c r="E1463" s="21"/>
      <c r="F1463" s="94"/>
      <c r="G1463" s="95"/>
      <c r="H1463" s="93"/>
      <c r="I1463" s="20"/>
      <c r="J1463" s="20"/>
    </row>
    <row r="1464" spans="1:10" x14ac:dyDescent="0.35">
      <c r="A1464" s="93"/>
      <c r="B1464" s="21"/>
      <c r="C1464" s="21"/>
      <c r="D1464" s="21"/>
      <c r="E1464" s="21"/>
      <c r="F1464" s="94"/>
      <c r="G1464" s="95"/>
      <c r="H1464" s="93"/>
      <c r="I1464" s="20"/>
      <c r="J1464" s="20"/>
    </row>
    <row r="1465" spans="1:10" x14ac:dyDescent="0.35">
      <c r="A1465" s="93"/>
      <c r="B1465" s="21"/>
      <c r="C1465" s="21"/>
      <c r="D1465" s="21"/>
      <c r="E1465" s="21"/>
      <c r="F1465" s="94"/>
      <c r="G1465" s="95"/>
      <c r="H1465" s="93"/>
      <c r="I1465" s="20"/>
      <c r="J1465" s="20"/>
    </row>
    <row r="1466" spans="1:10" x14ac:dyDescent="0.35">
      <c r="A1466" s="93"/>
      <c r="B1466" s="21"/>
      <c r="C1466" s="21"/>
      <c r="D1466" s="21"/>
      <c r="E1466" s="21"/>
      <c r="F1466" s="94"/>
      <c r="G1466" s="95"/>
      <c r="H1466" s="93"/>
      <c r="I1466" s="20"/>
      <c r="J1466" s="20"/>
    </row>
    <row r="1467" spans="1:10" x14ac:dyDescent="0.35">
      <c r="A1467" s="93"/>
      <c r="B1467" s="21"/>
      <c r="C1467" s="21"/>
      <c r="D1467" s="21"/>
      <c r="E1467" s="21"/>
      <c r="F1467" s="94"/>
      <c r="G1467" s="95"/>
      <c r="H1467" s="93"/>
      <c r="I1467" s="20"/>
      <c r="J1467" s="20"/>
    </row>
    <row r="1468" spans="1:10" x14ac:dyDescent="0.35">
      <c r="A1468" s="93"/>
      <c r="B1468" s="21"/>
      <c r="C1468" s="21"/>
      <c r="D1468" s="21"/>
      <c r="E1468" s="21"/>
      <c r="F1468" s="94"/>
      <c r="G1468" s="95"/>
      <c r="H1468" s="93"/>
      <c r="I1468" s="20"/>
      <c r="J1468" s="20"/>
    </row>
    <row r="1469" spans="1:10" x14ac:dyDescent="0.35">
      <c r="A1469" s="93"/>
      <c r="B1469" s="21"/>
      <c r="C1469" s="21"/>
      <c r="D1469" s="21"/>
      <c r="E1469" s="21"/>
      <c r="F1469" s="94"/>
      <c r="G1469" s="95"/>
      <c r="H1469" s="93"/>
      <c r="I1469" s="20"/>
      <c r="J1469" s="20"/>
    </row>
    <row r="1470" spans="1:10" x14ac:dyDescent="0.35">
      <c r="A1470" s="93"/>
      <c r="B1470" s="21"/>
      <c r="C1470" s="21"/>
      <c r="D1470" s="21"/>
      <c r="E1470" s="21"/>
      <c r="F1470" s="94"/>
      <c r="G1470" s="95"/>
      <c r="H1470" s="93"/>
      <c r="I1470" s="20"/>
      <c r="J1470" s="20"/>
    </row>
    <row r="1471" spans="1:10" x14ac:dyDescent="0.35">
      <c r="A1471" s="93"/>
      <c r="B1471" s="21"/>
      <c r="C1471" s="21"/>
      <c r="D1471" s="21"/>
      <c r="E1471" s="21"/>
      <c r="F1471" s="94"/>
      <c r="G1471" s="95"/>
      <c r="H1471" s="93"/>
      <c r="I1471" s="20"/>
      <c r="J1471" s="20"/>
    </row>
    <row r="1472" spans="1:10" x14ac:dyDescent="0.35">
      <c r="A1472" s="93"/>
      <c r="B1472" s="21"/>
      <c r="C1472" s="21"/>
      <c r="D1472" s="21"/>
      <c r="E1472" s="21"/>
      <c r="F1472" s="94"/>
      <c r="G1472" s="95"/>
      <c r="H1472" s="93"/>
      <c r="I1472" s="20"/>
      <c r="J1472" s="20"/>
    </row>
    <row r="1473" spans="1:10" x14ac:dyDescent="0.35">
      <c r="A1473" s="93"/>
      <c r="B1473" s="21"/>
      <c r="C1473" s="21"/>
      <c r="D1473" s="21"/>
      <c r="E1473" s="21"/>
      <c r="F1473" s="94"/>
      <c r="G1473" s="95"/>
      <c r="H1473" s="93"/>
      <c r="I1473" s="20"/>
      <c r="J1473" s="20"/>
    </row>
    <row r="1474" spans="1:10" x14ac:dyDescent="0.35">
      <c r="A1474" s="93"/>
      <c r="B1474" s="21"/>
      <c r="C1474" s="21"/>
      <c r="D1474" s="21"/>
      <c r="E1474" s="21"/>
      <c r="F1474" s="94"/>
      <c r="G1474" s="95"/>
      <c r="H1474" s="93"/>
      <c r="I1474" s="20"/>
      <c r="J1474" s="20"/>
    </row>
    <row r="1475" spans="1:10" x14ac:dyDescent="0.35">
      <c r="A1475" s="93"/>
      <c r="B1475" s="21"/>
      <c r="C1475" s="21"/>
      <c r="D1475" s="21"/>
      <c r="E1475" s="21"/>
      <c r="F1475" s="94"/>
      <c r="G1475" s="95"/>
      <c r="H1475" s="93"/>
      <c r="I1475" s="20"/>
      <c r="J1475" s="20"/>
    </row>
    <row r="1476" spans="1:10" x14ac:dyDescent="0.35">
      <c r="A1476" s="93"/>
      <c r="B1476" s="21"/>
      <c r="C1476" s="21"/>
      <c r="D1476" s="21"/>
      <c r="E1476" s="21"/>
      <c r="F1476" s="94"/>
      <c r="G1476" s="95"/>
      <c r="H1476" s="93"/>
      <c r="I1476" s="20"/>
      <c r="J1476" s="20"/>
    </row>
    <row r="1477" spans="1:10" x14ac:dyDescent="0.35">
      <c r="A1477" s="93"/>
      <c r="B1477" s="21"/>
      <c r="C1477" s="21"/>
      <c r="D1477" s="21"/>
      <c r="E1477" s="21"/>
      <c r="F1477" s="94"/>
      <c r="G1477" s="95"/>
      <c r="H1477" s="93"/>
      <c r="I1477" s="20"/>
      <c r="J1477" s="20"/>
    </row>
    <row r="1478" spans="1:10" x14ac:dyDescent="0.35">
      <c r="A1478" s="93"/>
      <c r="B1478" s="21"/>
      <c r="C1478" s="21"/>
      <c r="D1478" s="21"/>
      <c r="E1478" s="21"/>
      <c r="F1478" s="94"/>
      <c r="G1478" s="95"/>
      <c r="H1478" s="93"/>
      <c r="I1478" s="20"/>
      <c r="J1478" s="20"/>
    </row>
    <row r="1479" spans="1:10" x14ac:dyDescent="0.35">
      <c r="A1479" s="93"/>
      <c r="B1479" s="21"/>
      <c r="C1479" s="21"/>
      <c r="D1479" s="21"/>
      <c r="E1479" s="21"/>
      <c r="F1479" s="94"/>
      <c r="G1479" s="95"/>
      <c r="H1479" s="93"/>
      <c r="I1479" s="20"/>
      <c r="J1479" s="20"/>
    </row>
    <row r="1480" spans="1:10" x14ac:dyDescent="0.35">
      <c r="A1480" s="93"/>
      <c r="B1480" s="21"/>
      <c r="C1480" s="21"/>
      <c r="D1480" s="21"/>
      <c r="E1480" s="21"/>
      <c r="F1480" s="94"/>
      <c r="G1480" s="95"/>
      <c r="H1480" s="93"/>
      <c r="I1480" s="20"/>
      <c r="J1480" s="20"/>
    </row>
    <row r="1481" spans="1:10" x14ac:dyDescent="0.35">
      <c r="A1481" s="93"/>
      <c r="B1481" s="21"/>
      <c r="C1481" s="21"/>
      <c r="D1481" s="21"/>
      <c r="E1481" s="21"/>
      <c r="F1481" s="94"/>
      <c r="G1481" s="95"/>
      <c r="H1481" s="93"/>
      <c r="I1481" s="20"/>
      <c r="J1481" s="20"/>
    </row>
    <row r="1482" spans="1:10" x14ac:dyDescent="0.35">
      <c r="A1482" s="93"/>
      <c r="B1482" s="21"/>
      <c r="C1482" s="21"/>
      <c r="D1482" s="21"/>
      <c r="E1482" s="21"/>
      <c r="F1482" s="94"/>
      <c r="G1482" s="95"/>
      <c r="H1482" s="93"/>
      <c r="I1482" s="20"/>
      <c r="J1482" s="20"/>
    </row>
    <row r="1483" spans="1:10" x14ac:dyDescent="0.35">
      <c r="A1483" s="93"/>
      <c r="B1483" s="21"/>
      <c r="C1483" s="21"/>
      <c r="D1483" s="21"/>
      <c r="E1483" s="21"/>
      <c r="F1483" s="94"/>
      <c r="G1483" s="95"/>
      <c r="H1483" s="93"/>
      <c r="I1483" s="20"/>
      <c r="J1483" s="20"/>
    </row>
    <row r="1484" spans="1:10" x14ac:dyDescent="0.35">
      <c r="A1484" s="93"/>
      <c r="B1484" s="21"/>
      <c r="C1484" s="21"/>
      <c r="D1484" s="21"/>
      <c r="E1484" s="21"/>
      <c r="F1484" s="94"/>
      <c r="G1484" s="95"/>
      <c r="H1484" s="93"/>
      <c r="I1484" s="20"/>
      <c r="J1484" s="20"/>
    </row>
    <row r="1485" spans="1:10" x14ac:dyDescent="0.35">
      <c r="A1485" s="93"/>
      <c r="B1485" s="21"/>
      <c r="C1485" s="21"/>
      <c r="D1485" s="21"/>
      <c r="E1485" s="21"/>
      <c r="F1485" s="94"/>
      <c r="G1485" s="95"/>
      <c r="H1485" s="93"/>
      <c r="I1485" s="20"/>
      <c r="J1485" s="20"/>
    </row>
    <row r="1486" spans="1:10" x14ac:dyDescent="0.35">
      <c r="A1486" s="93"/>
      <c r="B1486" s="21"/>
      <c r="C1486" s="21"/>
      <c r="D1486" s="21"/>
      <c r="E1486" s="21"/>
      <c r="F1486" s="94"/>
      <c r="G1486" s="95"/>
      <c r="H1486" s="93"/>
      <c r="I1486" s="20"/>
      <c r="J1486" s="20"/>
    </row>
    <row r="1487" spans="1:10" x14ac:dyDescent="0.35">
      <c r="A1487" s="93"/>
      <c r="B1487" s="21"/>
      <c r="C1487" s="21"/>
      <c r="D1487" s="21"/>
      <c r="E1487" s="21"/>
      <c r="F1487" s="94"/>
      <c r="G1487" s="95"/>
      <c r="H1487" s="93"/>
      <c r="I1487" s="20"/>
      <c r="J1487" s="20"/>
    </row>
    <row r="1488" spans="1:10" x14ac:dyDescent="0.35">
      <c r="A1488" s="93"/>
      <c r="B1488" s="21"/>
      <c r="C1488" s="21"/>
      <c r="D1488" s="21"/>
      <c r="E1488" s="21"/>
      <c r="F1488" s="94"/>
      <c r="G1488" s="95"/>
      <c r="H1488" s="93"/>
      <c r="I1488" s="20"/>
      <c r="J1488" s="20"/>
    </row>
    <row r="1489" spans="1:10" x14ac:dyDescent="0.35">
      <c r="A1489" s="93"/>
      <c r="B1489" s="21"/>
      <c r="C1489" s="21"/>
      <c r="D1489" s="21"/>
      <c r="E1489" s="21"/>
      <c r="F1489" s="94"/>
      <c r="G1489" s="95"/>
      <c r="H1489" s="93"/>
      <c r="I1489" s="20"/>
      <c r="J1489" s="20"/>
    </row>
    <row r="1490" spans="1:10" x14ac:dyDescent="0.35">
      <c r="A1490" s="93"/>
      <c r="B1490" s="21"/>
      <c r="C1490" s="21"/>
      <c r="D1490" s="21"/>
      <c r="E1490" s="21"/>
      <c r="F1490" s="94"/>
      <c r="G1490" s="95"/>
      <c r="H1490" s="93"/>
      <c r="I1490" s="20"/>
      <c r="J1490" s="20"/>
    </row>
    <row r="1491" spans="1:10" x14ac:dyDescent="0.35">
      <c r="A1491" s="93"/>
      <c r="B1491" s="21"/>
      <c r="C1491" s="21"/>
      <c r="D1491" s="21"/>
      <c r="E1491" s="21"/>
      <c r="F1491" s="94"/>
      <c r="G1491" s="95"/>
      <c r="H1491" s="93"/>
      <c r="I1491" s="20"/>
      <c r="J1491" s="20"/>
    </row>
    <row r="1492" spans="1:10" x14ac:dyDescent="0.35">
      <c r="A1492" s="93"/>
      <c r="B1492" s="21"/>
      <c r="C1492" s="21"/>
      <c r="D1492" s="21"/>
      <c r="E1492" s="21"/>
      <c r="F1492" s="94"/>
      <c r="G1492" s="95"/>
      <c r="H1492" s="93"/>
      <c r="I1492" s="20"/>
      <c r="J1492" s="20"/>
    </row>
    <row r="1493" spans="1:10" x14ac:dyDescent="0.35">
      <c r="A1493" s="93"/>
      <c r="B1493" s="21"/>
      <c r="C1493" s="21"/>
      <c r="D1493" s="21"/>
      <c r="E1493" s="21"/>
      <c r="F1493" s="94"/>
      <c r="G1493" s="95"/>
      <c r="H1493" s="93"/>
      <c r="I1493" s="20"/>
      <c r="J1493" s="20"/>
    </row>
    <row r="1494" spans="1:10" x14ac:dyDescent="0.35">
      <c r="A1494" s="93"/>
      <c r="B1494" s="21"/>
      <c r="C1494" s="21"/>
      <c r="D1494" s="21"/>
      <c r="E1494" s="21"/>
      <c r="F1494" s="94"/>
      <c r="G1494" s="95"/>
      <c r="H1494" s="93"/>
      <c r="I1494" s="20"/>
      <c r="J1494" s="20"/>
    </row>
    <row r="1495" spans="1:10" x14ac:dyDescent="0.35">
      <c r="A1495" s="93"/>
      <c r="B1495" s="21"/>
      <c r="C1495" s="21"/>
      <c r="D1495" s="21"/>
      <c r="E1495" s="21"/>
      <c r="F1495" s="94"/>
      <c r="G1495" s="95"/>
      <c r="H1495" s="93"/>
      <c r="I1495" s="20"/>
      <c r="J1495" s="20"/>
    </row>
    <row r="1496" spans="1:10" x14ac:dyDescent="0.35">
      <c r="A1496" s="93"/>
      <c r="B1496" s="21"/>
      <c r="C1496" s="21"/>
      <c r="D1496" s="21"/>
      <c r="E1496" s="21"/>
      <c r="F1496" s="94"/>
      <c r="G1496" s="95"/>
      <c r="H1496" s="93"/>
      <c r="I1496" s="20"/>
      <c r="J1496" s="20"/>
    </row>
    <row r="1497" spans="1:10" x14ac:dyDescent="0.35">
      <c r="A1497" s="93"/>
      <c r="B1497" s="21"/>
      <c r="C1497" s="21"/>
      <c r="D1497" s="21"/>
      <c r="E1497" s="21"/>
      <c r="F1497" s="94"/>
      <c r="G1497" s="95"/>
      <c r="H1497" s="93"/>
      <c r="I1497" s="20"/>
      <c r="J1497" s="20"/>
    </row>
    <row r="1498" spans="1:10" x14ac:dyDescent="0.35">
      <c r="A1498" s="93"/>
      <c r="B1498" s="21"/>
      <c r="C1498" s="21"/>
      <c r="D1498" s="21"/>
      <c r="E1498" s="21"/>
      <c r="F1498" s="94"/>
      <c r="G1498" s="95"/>
      <c r="H1498" s="93"/>
      <c r="I1498" s="20"/>
      <c r="J1498" s="20"/>
    </row>
    <row r="1499" spans="1:10" x14ac:dyDescent="0.35">
      <c r="A1499" s="93"/>
      <c r="B1499" s="21"/>
      <c r="C1499" s="21"/>
      <c r="D1499" s="21"/>
      <c r="E1499" s="21"/>
      <c r="F1499" s="94"/>
      <c r="G1499" s="95"/>
      <c r="H1499" s="93"/>
      <c r="I1499" s="20"/>
      <c r="J1499" s="20"/>
    </row>
    <row r="1500" spans="1:10" x14ac:dyDescent="0.35">
      <c r="A1500" s="93"/>
      <c r="B1500" s="21"/>
      <c r="C1500" s="21"/>
      <c r="D1500" s="21"/>
      <c r="E1500" s="21"/>
      <c r="F1500" s="94"/>
      <c r="G1500" s="95"/>
      <c r="H1500" s="93"/>
      <c r="I1500" s="20"/>
      <c r="J1500" s="20"/>
    </row>
    <row r="1501" spans="1:10" x14ac:dyDescent="0.35">
      <c r="A1501" s="93"/>
      <c r="B1501" s="21"/>
      <c r="C1501" s="21"/>
      <c r="D1501" s="21"/>
      <c r="E1501" s="21"/>
      <c r="F1501" s="94"/>
      <c r="G1501" s="95"/>
      <c r="H1501" s="93"/>
      <c r="I1501" s="20"/>
      <c r="J1501" s="20"/>
    </row>
    <row r="1502" spans="1:10" x14ac:dyDescent="0.35">
      <c r="A1502" s="93"/>
      <c r="B1502" s="21"/>
      <c r="C1502" s="21"/>
      <c r="D1502" s="21"/>
      <c r="E1502" s="21"/>
      <c r="F1502" s="94"/>
      <c r="G1502" s="95"/>
      <c r="H1502" s="93"/>
      <c r="I1502" s="20"/>
      <c r="J1502" s="20"/>
    </row>
    <row r="1503" spans="1:10" x14ac:dyDescent="0.35">
      <c r="A1503" s="93"/>
      <c r="B1503" s="21"/>
      <c r="C1503" s="21"/>
      <c r="D1503" s="21"/>
      <c r="E1503" s="21"/>
      <c r="F1503" s="94"/>
      <c r="G1503" s="95"/>
      <c r="H1503" s="93"/>
      <c r="I1503" s="20"/>
      <c r="J1503" s="20"/>
    </row>
    <row r="1504" spans="1:10" x14ac:dyDescent="0.35">
      <c r="A1504" s="93"/>
      <c r="B1504" s="21"/>
      <c r="C1504" s="21"/>
      <c r="D1504" s="21"/>
      <c r="E1504" s="21"/>
      <c r="F1504" s="94"/>
      <c r="G1504" s="95"/>
      <c r="H1504" s="93"/>
      <c r="I1504" s="20"/>
      <c r="J1504" s="20"/>
    </row>
    <row r="1505" spans="1:10" x14ac:dyDescent="0.35">
      <c r="A1505" s="93"/>
      <c r="B1505" s="21"/>
      <c r="C1505" s="21"/>
      <c r="D1505" s="21"/>
      <c r="E1505" s="21"/>
      <c r="F1505" s="94"/>
      <c r="G1505" s="95"/>
      <c r="H1505" s="93"/>
      <c r="I1505" s="20"/>
      <c r="J1505" s="20"/>
    </row>
    <row r="1506" spans="1:10" x14ac:dyDescent="0.35">
      <c r="A1506" s="93"/>
      <c r="B1506" s="21"/>
      <c r="C1506" s="21"/>
      <c r="D1506" s="21"/>
      <c r="E1506" s="21"/>
      <c r="F1506" s="94"/>
      <c r="G1506" s="95"/>
      <c r="H1506" s="93"/>
      <c r="I1506" s="20"/>
      <c r="J1506" s="20"/>
    </row>
    <row r="1507" spans="1:10" x14ac:dyDescent="0.35">
      <c r="A1507" s="93"/>
      <c r="B1507" s="21"/>
      <c r="C1507" s="21"/>
      <c r="D1507" s="21"/>
      <c r="E1507" s="21"/>
      <c r="F1507" s="94"/>
      <c r="G1507" s="95"/>
      <c r="H1507" s="93"/>
      <c r="I1507" s="20"/>
      <c r="J1507" s="20"/>
    </row>
    <row r="1508" spans="1:10" x14ac:dyDescent="0.35">
      <c r="A1508" s="93"/>
      <c r="B1508" s="21"/>
      <c r="C1508" s="21"/>
      <c r="D1508" s="21"/>
      <c r="E1508" s="21"/>
      <c r="F1508" s="94"/>
      <c r="G1508" s="95"/>
      <c r="H1508" s="93"/>
      <c r="I1508" s="20"/>
      <c r="J1508" s="20"/>
    </row>
    <row r="1509" spans="1:10" x14ac:dyDescent="0.35">
      <c r="A1509" s="93"/>
      <c r="B1509" s="21"/>
      <c r="C1509" s="21"/>
      <c r="D1509" s="21"/>
      <c r="E1509" s="21"/>
      <c r="F1509" s="94"/>
      <c r="G1509" s="95"/>
      <c r="H1509" s="93"/>
      <c r="I1509" s="20"/>
      <c r="J1509" s="20"/>
    </row>
    <row r="1510" spans="1:10" x14ac:dyDescent="0.35">
      <c r="A1510" s="93"/>
      <c r="B1510" s="21"/>
      <c r="C1510" s="21"/>
      <c r="D1510" s="21"/>
      <c r="E1510" s="21"/>
      <c r="F1510" s="94"/>
      <c r="G1510" s="95"/>
      <c r="H1510" s="93"/>
      <c r="I1510" s="20"/>
      <c r="J1510" s="20"/>
    </row>
    <row r="1511" spans="1:10" x14ac:dyDescent="0.35">
      <c r="A1511" s="93"/>
      <c r="B1511" s="21"/>
      <c r="C1511" s="21"/>
      <c r="D1511" s="21"/>
      <c r="E1511" s="21"/>
      <c r="F1511" s="94"/>
      <c r="G1511" s="95"/>
      <c r="H1511" s="93"/>
      <c r="I1511" s="20"/>
      <c r="J1511" s="20"/>
    </row>
    <row r="1512" spans="1:10" x14ac:dyDescent="0.35">
      <c r="A1512" s="93"/>
      <c r="B1512" s="21"/>
      <c r="C1512" s="21"/>
      <c r="D1512" s="21"/>
      <c r="E1512" s="21"/>
      <c r="F1512" s="94"/>
      <c r="G1512" s="95"/>
      <c r="H1512" s="93"/>
      <c r="I1512" s="20"/>
      <c r="J1512" s="20"/>
    </row>
    <row r="1513" spans="1:10" x14ac:dyDescent="0.35">
      <c r="A1513" s="93"/>
      <c r="B1513" s="21"/>
      <c r="C1513" s="21"/>
      <c r="D1513" s="21"/>
      <c r="E1513" s="21"/>
      <c r="F1513" s="94"/>
      <c r="G1513" s="95"/>
      <c r="H1513" s="93"/>
      <c r="I1513" s="20"/>
      <c r="J1513" s="20"/>
    </row>
    <row r="1514" spans="1:10" x14ac:dyDescent="0.35">
      <c r="A1514" s="93"/>
      <c r="B1514" s="21"/>
      <c r="C1514" s="21"/>
      <c r="D1514" s="21"/>
      <c r="E1514" s="21"/>
      <c r="F1514" s="94"/>
      <c r="G1514" s="95"/>
      <c r="H1514" s="93"/>
      <c r="I1514" s="20"/>
      <c r="J1514" s="20"/>
    </row>
    <row r="1515" spans="1:10" x14ac:dyDescent="0.35">
      <c r="A1515" s="93"/>
      <c r="B1515" s="21"/>
      <c r="C1515" s="21"/>
      <c r="D1515" s="21"/>
      <c r="E1515" s="21"/>
      <c r="F1515" s="94"/>
      <c r="G1515" s="95"/>
      <c r="H1515" s="93"/>
      <c r="I1515" s="20"/>
      <c r="J1515" s="20"/>
    </row>
    <row r="1516" spans="1:10" x14ac:dyDescent="0.35">
      <c r="A1516" s="93"/>
      <c r="B1516" s="21"/>
      <c r="C1516" s="21"/>
      <c r="D1516" s="21"/>
      <c r="E1516" s="21"/>
      <c r="F1516" s="94"/>
      <c r="G1516" s="95"/>
      <c r="H1516" s="93"/>
      <c r="I1516" s="20"/>
      <c r="J1516" s="20"/>
    </row>
    <row r="1517" spans="1:10" x14ac:dyDescent="0.35">
      <c r="A1517" s="93"/>
      <c r="B1517" s="21"/>
      <c r="C1517" s="21"/>
      <c r="D1517" s="21"/>
      <c r="E1517" s="21"/>
      <c r="F1517" s="94"/>
      <c r="G1517" s="95"/>
      <c r="H1517" s="93"/>
      <c r="I1517" s="20"/>
      <c r="J1517" s="20"/>
    </row>
    <row r="1518" spans="1:10" x14ac:dyDescent="0.35">
      <c r="A1518" s="93"/>
      <c r="B1518" s="21"/>
      <c r="C1518" s="21"/>
      <c r="D1518" s="21"/>
      <c r="E1518" s="21"/>
      <c r="F1518" s="94"/>
      <c r="G1518" s="95"/>
      <c r="H1518" s="93"/>
      <c r="I1518" s="20"/>
      <c r="J1518" s="20"/>
    </row>
    <row r="1519" spans="1:10" x14ac:dyDescent="0.35">
      <c r="A1519" s="93"/>
      <c r="B1519" s="21"/>
      <c r="C1519" s="21"/>
      <c r="D1519" s="21"/>
      <c r="E1519" s="21"/>
      <c r="F1519" s="94"/>
      <c r="G1519" s="95"/>
      <c r="H1519" s="93"/>
      <c r="I1519" s="20"/>
      <c r="J1519" s="20"/>
    </row>
    <row r="1520" spans="1:10" x14ac:dyDescent="0.35">
      <c r="A1520" s="93"/>
      <c r="B1520" s="21"/>
      <c r="C1520" s="21"/>
      <c r="D1520" s="21"/>
      <c r="E1520" s="21"/>
      <c r="F1520" s="94"/>
      <c r="G1520" s="95"/>
      <c r="H1520" s="93"/>
      <c r="I1520" s="20"/>
      <c r="J1520" s="20"/>
    </row>
    <row r="1521" spans="1:10" x14ac:dyDescent="0.35">
      <c r="A1521" s="93"/>
      <c r="B1521" s="21"/>
      <c r="C1521" s="21"/>
      <c r="D1521" s="21"/>
      <c r="E1521" s="21"/>
      <c r="F1521" s="94"/>
      <c r="G1521" s="95"/>
      <c r="H1521" s="93"/>
      <c r="I1521" s="20"/>
      <c r="J1521" s="20"/>
    </row>
    <row r="1522" spans="1:10" x14ac:dyDescent="0.35">
      <c r="A1522" s="93"/>
      <c r="B1522" s="21"/>
      <c r="C1522" s="21"/>
      <c r="D1522" s="21"/>
      <c r="E1522" s="21"/>
      <c r="F1522" s="94"/>
      <c r="G1522" s="95"/>
      <c r="H1522" s="93"/>
      <c r="I1522" s="20"/>
      <c r="J1522" s="20"/>
    </row>
    <row r="1523" spans="1:10" x14ac:dyDescent="0.35">
      <c r="A1523" s="93"/>
      <c r="B1523" s="21"/>
      <c r="C1523" s="21"/>
      <c r="D1523" s="21"/>
      <c r="E1523" s="21"/>
      <c r="F1523" s="94"/>
      <c r="G1523" s="95"/>
      <c r="H1523" s="93"/>
      <c r="I1523" s="20"/>
      <c r="J1523" s="20"/>
    </row>
    <row r="1524" spans="1:10" x14ac:dyDescent="0.35">
      <c r="A1524" s="93"/>
      <c r="B1524" s="21"/>
      <c r="C1524" s="21"/>
      <c r="D1524" s="21"/>
      <c r="E1524" s="21"/>
      <c r="F1524" s="94"/>
      <c r="G1524" s="95"/>
      <c r="H1524" s="93"/>
      <c r="I1524" s="20"/>
      <c r="J1524" s="20"/>
    </row>
    <row r="1525" spans="1:10" x14ac:dyDescent="0.35">
      <c r="A1525" s="93"/>
      <c r="B1525" s="21"/>
      <c r="C1525" s="21"/>
      <c r="D1525" s="21"/>
      <c r="E1525" s="21"/>
      <c r="F1525" s="94"/>
      <c r="G1525" s="95"/>
      <c r="H1525" s="93"/>
      <c r="I1525" s="20"/>
      <c r="J1525" s="20"/>
    </row>
    <row r="1526" spans="1:10" x14ac:dyDescent="0.35">
      <c r="A1526" s="93"/>
      <c r="B1526" s="21"/>
      <c r="C1526" s="21"/>
      <c r="D1526" s="21"/>
      <c r="E1526" s="21"/>
      <c r="F1526" s="94"/>
      <c r="G1526" s="95"/>
      <c r="H1526" s="93"/>
      <c r="I1526" s="20"/>
      <c r="J1526" s="20"/>
    </row>
    <row r="1527" spans="1:10" x14ac:dyDescent="0.35">
      <c r="A1527" s="93"/>
      <c r="B1527" s="21"/>
      <c r="C1527" s="21"/>
      <c r="D1527" s="21"/>
      <c r="E1527" s="21"/>
      <c r="F1527" s="94"/>
      <c r="G1527" s="95"/>
      <c r="H1527" s="93"/>
      <c r="I1527" s="20"/>
      <c r="J1527" s="20"/>
    </row>
    <row r="1528" spans="1:10" x14ac:dyDescent="0.35">
      <c r="A1528" s="93"/>
      <c r="B1528" s="21"/>
      <c r="C1528" s="21"/>
      <c r="D1528" s="21"/>
      <c r="E1528" s="21"/>
      <c r="F1528" s="94"/>
      <c r="G1528" s="95"/>
      <c r="H1528" s="93"/>
      <c r="I1528" s="20"/>
      <c r="J1528" s="20"/>
    </row>
    <row r="1529" spans="1:10" x14ac:dyDescent="0.35">
      <c r="A1529" s="93"/>
      <c r="B1529" s="21"/>
      <c r="C1529" s="21"/>
      <c r="D1529" s="21"/>
      <c r="E1529" s="21"/>
      <c r="F1529" s="94"/>
      <c r="G1529" s="95"/>
      <c r="H1529" s="93"/>
      <c r="I1529" s="20"/>
      <c r="J1529" s="20"/>
    </row>
    <row r="1530" spans="1:10" x14ac:dyDescent="0.35">
      <c r="A1530" s="93"/>
      <c r="B1530" s="21"/>
      <c r="C1530" s="21"/>
      <c r="D1530" s="21"/>
      <c r="E1530" s="21"/>
      <c r="F1530" s="94"/>
      <c r="G1530" s="95"/>
      <c r="H1530" s="93"/>
      <c r="I1530" s="20"/>
      <c r="J1530" s="20"/>
    </row>
    <row r="1531" spans="1:10" x14ac:dyDescent="0.35">
      <c r="A1531" s="93"/>
      <c r="B1531" s="21"/>
      <c r="C1531" s="21"/>
      <c r="D1531" s="21"/>
      <c r="E1531" s="21"/>
      <c r="F1531" s="94"/>
      <c r="G1531" s="95"/>
      <c r="H1531" s="93"/>
      <c r="I1531" s="20"/>
      <c r="J1531" s="20"/>
    </row>
    <row r="1532" spans="1:10" x14ac:dyDescent="0.35">
      <c r="A1532" s="93"/>
      <c r="B1532" s="21"/>
      <c r="C1532" s="21"/>
      <c r="D1532" s="21"/>
      <c r="E1532" s="21"/>
      <c r="F1532" s="94"/>
      <c r="G1532" s="95"/>
      <c r="H1532" s="93"/>
      <c r="I1532" s="20"/>
      <c r="J1532" s="20"/>
    </row>
    <row r="1533" spans="1:10" x14ac:dyDescent="0.35">
      <c r="A1533" s="93"/>
      <c r="B1533" s="21"/>
      <c r="C1533" s="21"/>
      <c r="D1533" s="21"/>
      <c r="E1533" s="21"/>
      <c r="F1533" s="94"/>
      <c r="G1533" s="95"/>
      <c r="H1533" s="93"/>
      <c r="I1533" s="20"/>
      <c r="J1533" s="20"/>
    </row>
    <row r="1534" spans="1:10" x14ac:dyDescent="0.35">
      <c r="A1534" s="93"/>
      <c r="B1534" s="21"/>
      <c r="C1534" s="21"/>
      <c r="D1534" s="21"/>
      <c r="E1534" s="21"/>
      <c r="F1534" s="94"/>
      <c r="G1534" s="95"/>
      <c r="H1534" s="93"/>
      <c r="I1534" s="20"/>
      <c r="J1534" s="20"/>
    </row>
    <row r="1535" spans="1:10" x14ac:dyDescent="0.35">
      <c r="A1535" s="93"/>
      <c r="B1535" s="21"/>
      <c r="C1535" s="21"/>
      <c r="D1535" s="21"/>
      <c r="E1535" s="21"/>
      <c r="F1535" s="94"/>
      <c r="G1535" s="95"/>
      <c r="H1535" s="93"/>
      <c r="I1535" s="20"/>
      <c r="J1535" s="20"/>
    </row>
    <row r="1536" spans="1:10" x14ac:dyDescent="0.35">
      <c r="A1536" s="93"/>
      <c r="B1536" s="21"/>
      <c r="C1536" s="21"/>
      <c r="D1536" s="21"/>
      <c r="E1536" s="21"/>
      <c r="F1536" s="94"/>
      <c r="G1536" s="95"/>
      <c r="H1536" s="93"/>
      <c r="I1536" s="20"/>
      <c r="J1536" s="20"/>
    </row>
    <row r="1537" spans="1:10" x14ac:dyDescent="0.35">
      <c r="A1537" s="93"/>
      <c r="B1537" s="21"/>
      <c r="C1537" s="21"/>
      <c r="D1537" s="21"/>
      <c r="E1537" s="21"/>
      <c r="F1537" s="94"/>
      <c r="G1537" s="95"/>
      <c r="H1537" s="93"/>
      <c r="I1537" s="20"/>
      <c r="J1537" s="20"/>
    </row>
    <row r="1538" spans="1:10" x14ac:dyDescent="0.35">
      <c r="A1538" s="93"/>
      <c r="B1538" s="21"/>
      <c r="C1538" s="21"/>
      <c r="D1538" s="21"/>
      <c r="E1538" s="21"/>
      <c r="F1538" s="94"/>
      <c r="G1538" s="95"/>
      <c r="H1538" s="93"/>
      <c r="I1538" s="20"/>
      <c r="J1538" s="20"/>
    </row>
    <row r="1539" spans="1:10" x14ac:dyDescent="0.35">
      <c r="A1539" s="93"/>
      <c r="B1539" s="21"/>
      <c r="C1539" s="21"/>
      <c r="D1539" s="21"/>
      <c r="E1539" s="21"/>
      <c r="F1539" s="94"/>
      <c r="G1539" s="95"/>
      <c r="H1539" s="93"/>
      <c r="I1539" s="20"/>
      <c r="J1539" s="20"/>
    </row>
    <row r="1540" spans="1:10" x14ac:dyDescent="0.35">
      <c r="A1540" s="93"/>
      <c r="B1540" s="21"/>
      <c r="C1540" s="21"/>
      <c r="D1540" s="21"/>
      <c r="E1540" s="21"/>
      <c r="F1540" s="94"/>
      <c r="G1540" s="95"/>
      <c r="H1540" s="93"/>
      <c r="I1540" s="20"/>
      <c r="J1540" s="20"/>
    </row>
    <row r="1541" spans="1:10" x14ac:dyDescent="0.35">
      <c r="A1541" s="93"/>
      <c r="B1541" s="21"/>
      <c r="C1541" s="21"/>
      <c r="D1541" s="21"/>
      <c r="E1541" s="21"/>
      <c r="F1541" s="94"/>
      <c r="G1541" s="95"/>
      <c r="H1541" s="93"/>
      <c r="I1541" s="20"/>
      <c r="J1541" s="20"/>
    </row>
    <row r="1542" spans="1:10" x14ac:dyDescent="0.35">
      <c r="A1542" s="93"/>
      <c r="B1542" s="21"/>
      <c r="C1542" s="21"/>
      <c r="D1542" s="21"/>
      <c r="E1542" s="21"/>
      <c r="F1542" s="94"/>
      <c r="G1542" s="95"/>
      <c r="H1542" s="93"/>
      <c r="I1542" s="20"/>
      <c r="J1542" s="20"/>
    </row>
    <row r="1543" spans="1:10" x14ac:dyDescent="0.35">
      <c r="A1543" s="93"/>
      <c r="B1543" s="21"/>
      <c r="C1543" s="21"/>
      <c r="D1543" s="21"/>
      <c r="E1543" s="21"/>
      <c r="F1543" s="94"/>
      <c r="G1543" s="95"/>
      <c r="H1543" s="93"/>
      <c r="I1543" s="20"/>
      <c r="J1543" s="20"/>
    </row>
  </sheetData>
  <sheetProtection algorithmName="SHA-512" hashValue="69tgc4xAsICMMHAVpkHt8XbKMKHJwHhr0l4SMHctoHBu9RbaKa4ZddWqT+bhN94osygFgZMLmVmXl8vfjfu7FQ==" saltValue="P7Io0/vRqaALriqdAXm4pQ==" spinCount="100000" sheet="1" objects="1" scenarios="1"/>
  <sortState xmlns:xlrd2="http://schemas.microsoft.com/office/spreadsheetml/2017/richdata2" ref="I709:J839">
    <sortCondition ref="I709:I839"/>
  </sortState>
  <mergeCells count="2">
    <mergeCell ref="A1:G1"/>
    <mergeCell ref="H1:J1"/>
  </mergeCells>
  <pageMargins left="0.74803149606299213" right="0.74803149606299213" top="0.98425196850393704" bottom="0.98425196850393704" header="0" footer="0"/>
  <pageSetup scale="85" orientation="landscape" r:id="rId1"/>
  <ignoredErrors>
    <ignoredError sqref="F650 F607:G60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8AC58-48DD-486A-A663-D7D6959DBD6A}">
  <dimension ref="B2:J22"/>
  <sheetViews>
    <sheetView showGridLines="0" workbookViewId="0">
      <selection activeCell="B2" sqref="B2:J2"/>
    </sheetView>
  </sheetViews>
  <sheetFormatPr baseColWidth="10" defaultColWidth="8.81640625" defaultRowHeight="14.5" x14ac:dyDescent="0.35"/>
  <cols>
    <col min="1" max="1" width="1.7265625" customWidth="1"/>
    <col min="2" max="2" width="12.81640625" bestFit="1" customWidth="1"/>
    <col min="3" max="3" width="15.81640625" bestFit="1" customWidth="1"/>
    <col min="4" max="4" width="19" bestFit="1" customWidth="1"/>
    <col min="5" max="5" width="10.54296875" bestFit="1" customWidth="1"/>
    <col min="6" max="6" width="13.81640625" customWidth="1"/>
    <col min="7" max="8" width="17.26953125" customWidth="1"/>
    <col min="9" max="9" width="11.54296875" customWidth="1"/>
    <col min="10" max="10" width="19.26953125" customWidth="1"/>
  </cols>
  <sheetData>
    <row r="2" spans="2:10" ht="18.5" x14ac:dyDescent="0.45">
      <c r="B2" s="461" t="str">
        <f>'CALCULO CC AGENTES'!A1</f>
        <v>CARGO COMPLEMENTARIO: AGOSTO 2024</v>
      </c>
      <c r="C2" s="461"/>
      <c r="D2" s="461"/>
      <c r="E2" s="461"/>
      <c r="F2" s="461"/>
      <c r="G2" s="461"/>
      <c r="H2" s="461"/>
      <c r="I2" s="461"/>
      <c r="J2" s="461"/>
    </row>
    <row r="4" spans="2:10" x14ac:dyDescent="0.35">
      <c r="B4" s="462" t="s">
        <v>67</v>
      </c>
      <c r="C4" s="464" t="s">
        <v>831</v>
      </c>
      <c r="D4" s="449"/>
      <c r="E4" s="465" t="s">
        <v>832</v>
      </c>
      <c r="F4" s="449"/>
      <c r="G4" s="466" t="s">
        <v>833</v>
      </c>
      <c r="H4" s="448"/>
      <c r="I4" s="449"/>
      <c r="J4" s="467" t="s">
        <v>834</v>
      </c>
    </row>
    <row r="5" spans="2:10" ht="26" x14ac:dyDescent="0.35">
      <c r="B5" s="463"/>
      <c r="C5" s="2" t="s">
        <v>37</v>
      </c>
      <c r="D5" s="3" t="s">
        <v>835</v>
      </c>
      <c r="E5" s="4" t="s">
        <v>836</v>
      </c>
      <c r="F5" s="5" t="s">
        <v>837</v>
      </c>
      <c r="G5" s="6" t="s">
        <v>37</v>
      </c>
      <c r="H5" s="7" t="s">
        <v>835</v>
      </c>
      <c r="I5" s="8" t="s">
        <v>51</v>
      </c>
      <c r="J5" s="418"/>
    </row>
    <row r="6" spans="2:10" x14ac:dyDescent="0.35">
      <c r="B6" s="320" t="s">
        <v>9</v>
      </c>
      <c r="C6" s="469">
        <f>+'CALCULO TARIFAS CC '!$O$22</f>
        <v>79047.410000000149</v>
      </c>
      <c r="D6" s="9">
        <f>+'CALCULO TARIFAS CC '!P37</f>
        <v>544880.41999999993</v>
      </c>
      <c r="E6" s="472">
        <f>+'CALCULO TARIFAS CC '!W5</f>
        <v>5065735.9840999991</v>
      </c>
      <c r="F6" s="10">
        <f>+'CALCULO TARIFAS CC '!P5</f>
        <v>1140025.8266999996</v>
      </c>
      <c r="G6" s="475">
        <f>'CALCULO TARIFAS CC '!P43</f>
        <v>1.5604328817788568E-2</v>
      </c>
      <c r="H6" s="260">
        <f>+'CALCULO TARIFAS CC '!P44</f>
        <v>0.47795445264362985</v>
      </c>
      <c r="I6" s="11">
        <f>+'CALCULO TARIFAS CC '!P45</f>
        <v>0.49355878146141841</v>
      </c>
      <c r="J6" s="321">
        <f>+'CALCULO CC AGENTES'!G842</f>
        <v>562669.73</v>
      </c>
    </row>
    <row r="7" spans="2:10" x14ac:dyDescent="0.35">
      <c r="B7" s="320" t="s">
        <v>10</v>
      </c>
      <c r="C7" s="470"/>
      <c r="D7" s="9">
        <f>+'CALCULO TARIFAS CC '!Q37</f>
        <v>614637.84</v>
      </c>
      <c r="E7" s="473"/>
      <c r="F7" s="10">
        <f>+'CALCULO TARIFAS CC '!Q5</f>
        <v>595368.33010000002</v>
      </c>
      <c r="G7" s="476"/>
      <c r="H7" s="11">
        <f>+'CALCULO TARIFAS CC '!Q44</f>
        <v>1.0323656951937019</v>
      </c>
      <c r="I7" s="322">
        <f>+'CALCULO TARIFAS CC '!Q45</f>
        <v>1.0479700240114904</v>
      </c>
      <c r="J7" s="321">
        <f>+'CALCULO CC AGENTES'!G843</f>
        <v>623928.17000000004</v>
      </c>
    </row>
    <row r="8" spans="2:10" x14ac:dyDescent="0.35">
      <c r="B8" s="320" t="s">
        <v>11</v>
      </c>
      <c r="C8" s="470"/>
      <c r="D8" s="9">
        <f>+'CALCULO TARIFAS CC '!R37</f>
        <v>330411.68</v>
      </c>
      <c r="E8" s="473"/>
      <c r="F8" s="10">
        <f>+'CALCULO TARIFAS CC '!R5</f>
        <v>968679.52610000002</v>
      </c>
      <c r="G8" s="476"/>
      <c r="H8" s="11">
        <f>+'CALCULO TARIFAS CC '!R44</f>
        <v>0.34109493500938359</v>
      </c>
      <c r="I8" s="322">
        <f>+'CALCULO TARIFAS CC '!R45</f>
        <v>0.35669926382717215</v>
      </c>
      <c r="J8" s="321">
        <f>+'CALCULO CC AGENTES'!G844</f>
        <v>345527.26</v>
      </c>
    </row>
    <row r="9" spans="2:10" x14ac:dyDescent="0.35">
      <c r="B9" s="320" t="s">
        <v>12</v>
      </c>
      <c r="C9" s="470"/>
      <c r="D9" s="9">
        <f>+'CALCULO TARIFAS CC '!S37</f>
        <v>593513.49</v>
      </c>
      <c r="E9" s="473"/>
      <c r="F9" s="10">
        <f>+'CALCULO TARIFAS CC '!S5</f>
        <v>446427.853</v>
      </c>
      <c r="G9" s="476"/>
      <c r="H9" s="11">
        <f>+'CALCULO TARIFAS CC '!S44</f>
        <v>1.3294723570932747</v>
      </c>
      <c r="I9" s="322">
        <f>+'CALCULO TARIFAS CC '!S45</f>
        <v>1.3450766859110632</v>
      </c>
      <c r="J9" s="321">
        <f>+'CALCULO CC AGENTES'!G845</f>
        <v>600479.68000000005</v>
      </c>
    </row>
    <row r="10" spans="2:10" x14ac:dyDescent="0.35">
      <c r="B10" s="320" t="s">
        <v>13</v>
      </c>
      <c r="C10" s="470"/>
      <c r="D10" s="9">
        <f>+'CALCULO TARIFAS CC '!T37</f>
        <v>1827384</v>
      </c>
      <c r="E10" s="473"/>
      <c r="F10" s="10">
        <f>+'CALCULO TARIFAS CC '!T5</f>
        <v>912868.64500000002</v>
      </c>
      <c r="G10" s="476"/>
      <c r="H10" s="11">
        <f>+'CALCULO TARIFAS CC '!T44</f>
        <v>2.0018038849389992</v>
      </c>
      <c r="I10" s="322">
        <f>+'CALCULO TARIFAS CC '!T45</f>
        <v>2.0174082137567879</v>
      </c>
      <c r="J10" s="321">
        <f>+'CALCULO CC AGENTES'!G846</f>
        <v>1841628.7</v>
      </c>
    </row>
    <row r="11" spans="2:10" x14ac:dyDescent="0.35">
      <c r="B11" s="320" t="s">
        <v>838</v>
      </c>
      <c r="C11" s="471"/>
      <c r="D11" s="9">
        <f>+'CALCULO TARIFAS CC '!U37</f>
        <v>204049.54</v>
      </c>
      <c r="E11" s="474"/>
      <c r="F11" s="10">
        <f>+'CALCULO TARIFAS CC '!U5</f>
        <v>1002365.8032</v>
      </c>
      <c r="G11" s="477"/>
      <c r="H11" s="11">
        <f>+'CALCULO TARIFAS CC '!U44</f>
        <v>0.20356793832010492</v>
      </c>
      <c r="I11" s="322">
        <f>+'CALCULO TARIFAS CC '!U45</f>
        <v>0.21917226713789348</v>
      </c>
      <c r="J11" s="321">
        <f>+'CALCULO CC AGENTES'!G847</f>
        <v>219690.84</v>
      </c>
    </row>
    <row r="12" spans="2:10" x14ac:dyDescent="0.35">
      <c r="B12" s="13" t="s">
        <v>839</v>
      </c>
      <c r="C12" s="14">
        <f>+'CALCULO TARIFAS CC '!$O$22</f>
        <v>79047.410000000149</v>
      </c>
      <c r="D12" s="15">
        <f>SUM(D6:D11)</f>
        <v>4114876.9699999997</v>
      </c>
      <c r="E12" s="13"/>
      <c r="F12" s="244"/>
      <c r="G12" s="244"/>
      <c r="H12" s="244"/>
      <c r="I12" s="245"/>
      <c r="J12" s="16">
        <f>SUM(J6:J11)</f>
        <v>4193924.38</v>
      </c>
    </row>
    <row r="16" spans="2:10" x14ac:dyDescent="0.35">
      <c r="B16" s="478" t="s">
        <v>840</v>
      </c>
      <c r="C16" s="448"/>
      <c r="D16" s="448"/>
      <c r="E16" s="448"/>
      <c r="F16" s="448"/>
      <c r="G16" s="448"/>
      <c r="H16" s="448"/>
      <c r="I16" s="448"/>
      <c r="J16" s="16">
        <f>ROUND('CALCULO TARIFAS CC '!I38-'CALCULO TARIFAS CC '!H38,2)</f>
        <v>6141451.9199999999</v>
      </c>
    </row>
    <row r="17" spans="2:10" x14ac:dyDescent="0.35">
      <c r="B17" s="478" t="str">
        <f>'CALCULO TARIFAS CC '!J8</f>
        <v>SCGCse-1</v>
      </c>
      <c r="C17" s="448"/>
      <c r="D17" s="448"/>
      <c r="E17" s="448"/>
      <c r="F17" s="448"/>
      <c r="G17" s="448"/>
      <c r="H17" s="448"/>
      <c r="I17" s="448"/>
      <c r="J17" s="16">
        <f>'CALCULO TARIFAS CC '!J10</f>
        <v>20011130.5</v>
      </c>
    </row>
    <row r="18" spans="2:10" x14ac:dyDescent="0.35">
      <c r="B18" s="478" t="s">
        <v>841</v>
      </c>
      <c r="C18" s="448"/>
      <c r="D18" s="448"/>
      <c r="E18" s="448"/>
      <c r="F18" s="448"/>
      <c r="G18" s="448"/>
      <c r="H18" s="448"/>
      <c r="I18" s="448"/>
      <c r="J18" s="16">
        <f>'CALCULO TARIFAS CC '!L10</f>
        <v>11685165.25</v>
      </c>
    </row>
    <row r="19" spans="2:10" x14ac:dyDescent="0.35">
      <c r="B19" s="468" t="s">
        <v>842</v>
      </c>
      <c r="C19" s="448"/>
      <c r="D19" s="448"/>
      <c r="E19" s="448"/>
      <c r="F19" s="448"/>
      <c r="G19" s="448"/>
      <c r="H19" s="448"/>
      <c r="I19" s="448"/>
      <c r="J19" s="16">
        <f>'CALCULO TARIFAS CC '!M10</f>
        <v>1947527.54</v>
      </c>
    </row>
    <row r="20" spans="2:10" x14ac:dyDescent="0.35">
      <c r="B20" s="468" t="s">
        <v>25</v>
      </c>
      <c r="C20" s="448"/>
      <c r="D20" s="448"/>
      <c r="E20" s="448"/>
      <c r="F20" s="448"/>
      <c r="G20" s="448"/>
      <c r="H20" s="448"/>
      <c r="I20" s="448"/>
      <c r="J20" s="16">
        <f>'CALCULO TARIFAS CC '!W37</f>
        <v>0</v>
      </c>
    </row>
    <row r="21" spans="2:10" x14ac:dyDescent="0.35">
      <c r="B21" s="116"/>
      <c r="C21" s="116"/>
      <c r="D21" s="116"/>
      <c r="E21" s="116"/>
      <c r="F21" s="116"/>
      <c r="G21" s="116"/>
      <c r="H21" s="116"/>
      <c r="I21" s="116"/>
    </row>
    <row r="22" spans="2:10" x14ac:dyDescent="0.35">
      <c r="B22" s="17" t="s">
        <v>843</v>
      </c>
      <c r="C22" s="18"/>
      <c r="D22" s="18"/>
      <c r="E22" s="18"/>
      <c r="F22" s="18"/>
      <c r="G22" s="18"/>
      <c r="H22" s="18"/>
      <c r="I22" s="18"/>
      <c r="J22" s="16">
        <f>ROUND(J16-J19+J20,2)</f>
        <v>4193924.38</v>
      </c>
    </row>
  </sheetData>
  <mergeCells count="14">
    <mergeCell ref="B19:I19"/>
    <mergeCell ref="B20:I20"/>
    <mergeCell ref="C6:C11"/>
    <mergeCell ref="E6:E11"/>
    <mergeCell ref="G6:G11"/>
    <mergeCell ref="B16:I16"/>
    <mergeCell ref="B17:I17"/>
    <mergeCell ref="B18:I18"/>
    <mergeCell ref="B2:J2"/>
    <mergeCell ref="B4:B5"/>
    <mergeCell ref="C4:D4"/>
    <mergeCell ref="E4:F4"/>
    <mergeCell ref="G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CALCULO TARIFAS CC </vt:lpstr>
      <vt:lpstr>CALCULO CC AGENTES</vt:lpstr>
      <vt:lpstr>RESUMEN CC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CARLOS TOL</dc:creator>
  <cp:keywords/>
  <dc:description/>
  <cp:lastModifiedBy>Barrantes Loría Monserrat</cp:lastModifiedBy>
  <cp:revision/>
  <dcterms:created xsi:type="dcterms:W3CDTF">2018-04-11T20:03:59Z</dcterms:created>
  <dcterms:modified xsi:type="dcterms:W3CDTF">2024-10-10T19:47:27Z</dcterms:modified>
  <cp:category/>
  <cp:contentStatus/>
</cp:coreProperties>
</file>